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F0" lockStructure="1"/>
  <bookViews>
    <workbookView xWindow="0" yWindow="0" windowWidth="20490" windowHeight="7905"/>
  </bookViews>
  <sheets>
    <sheet name="IMCY" sheetId="1" r:id="rId1"/>
    <sheet name="Hoja1" sheetId="2" r:id="rId2"/>
  </sheets>
  <definedNames>
    <definedName name="_xlnm._FilterDatabase" localSheetId="0" hidden="1">IMCY!$AF$12:$AG$109</definedName>
  </definedNames>
  <calcPr calcId="145621"/>
</workbook>
</file>

<file path=xl/calcChain.xml><?xml version="1.0" encoding="utf-8"?>
<calcChain xmlns="http://schemas.openxmlformats.org/spreadsheetml/2006/main">
  <c r="U72" i="1" l="1"/>
  <c r="U74" i="1" l="1"/>
  <c r="U78" i="1"/>
  <c r="U32" i="1" l="1"/>
  <c r="AM109" i="1"/>
  <c r="AO65" i="1" l="1"/>
  <c r="AO98" i="1"/>
  <c r="AO89" i="1"/>
  <c r="AO55" i="1"/>
  <c r="AO37" i="1"/>
  <c r="AO24" i="1"/>
  <c r="AO15" i="1"/>
  <c r="AO109" i="1" s="1"/>
  <c r="AO64" i="1"/>
  <c r="AO86" i="1"/>
  <c r="AO92" i="1"/>
  <c r="AO36" i="1"/>
  <c r="AO94" i="1"/>
  <c r="AN98" i="1"/>
  <c r="AP94" i="1"/>
  <c r="AP89" i="1"/>
  <c r="AQ89" i="1" s="1"/>
  <c r="AP93" i="1"/>
  <c r="AP92" i="1"/>
  <c r="AQ92" i="1" s="1"/>
  <c r="AP88" i="1"/>
  <c r="AP87" i="1"/>
  <c r="AP86" i="1"/>
  <c r="AQ86" i="1" s="1"/>
  <c r="AP64" i="1"/>
  <c r="AP55" i="1"/>
  <c r="AQ55" i="1" s="1"/>
  <c r="AP37" i="1"/>
  <c r="AQ37" i="1" s="1"/>
  <c r="AP36" i="1"/>
  <c r="AP24" i="1"/>
  <c r="AQ24" i="1" s="1"/>
  <c r="AP15" i="1"/>
  <c r="AL15" i="1"/>
  <c r="AL24" i="1"/>
  <c r="AL36" i="1"/>
  <c r="AL37" i="1"/>
  <c r="AL55" i="1"/>
  <c r="AL64" i="1"/>
  <c r="AL65" i="1"/>
  <c r="AL86" i="1"/>
  <c r="AL89" i="1"/>
  <c r="AL92" i="1"/>
  <c r="AL94" i="1"/>
  <c r="AL98" i="1"/>
  <c r="AQ36" i="1" l="1"/>
  <c r="AQ15" i="1"/>
  <c r="AQ94" i="1"/>
  <c r="AQ64" i="1"/>
  <c r="AP98" i="1"/>
  <c r="AQ98" i="1" s="1"/>
  <c r="AN109" i="1"/>
  <c r="AL109" i="1"/>
  <c r="AP65" i="1"/>
  <c r="AK98" i="1"/>
  <c r="AK89" i="1"/>
  <c r="AP109" i="1" l="1"/>
  <c r="AQ109" i="1" s="1"/>
  <c r="AQ65" i="1"/>
  <c r="U77" i="1"/>
  <c r="U28" i="1"/>
  <c r="AV94" i="1" l="1"/>
  <c r="AI64" i="1"/>
  <c r="AI37" i="1"/>
  <c r="AK37" i="1" s="1"/>
  <c r="AK55" i="1"/>
  <c r="AK15" i="1" l="1"/>
  <c r="U71" i="1" l="1"/>
  <c r="AK94" i="1" l="1"/>
  <c r="AK65" i="1"/>
  <c r="AK64" i="1"/>
  <c r="AK92" i="1"/>
  <c r="AK86" i="1"/>
  <c r="AK36" i="1" l="1"/>
  <c r="AK24" i="1"/>
  <c r="AK109" i="1" l="1"/>
  <c r="R36" i="1"/>
  <c r="R37" i="1"/>
  <c r="Q64" i="1"/>
  <c r="R64" i="1" s="1"/>
  <c r="U24" i="1"/>
  <c r="U18" i="1"/>
  <c r="U29" i="1"/>
  <c r="U57" i="1"/>
  <c r="Q55" i="1" s="1"/>
  <c r="R55" i="1" s="1"/>
  <c r="U63" i="1"/>
  <c r="Q61" i="1" s="1"/>
  <c r="R61" i="1" s="1"/>
  <c r="U69" i="1"/>
  <c r="U70" i="1"/>
  <c r="U80" i="1"/>
  <c r="U76" i="1" s="1"/>
  <c r="Q86" i="1"/>
  <c r="R86" i="1" s="1"/>
  <c r="Q89" i="1"/>
  <c r="R89" i="1" s="1"/>
  <c r="Q92" i="1"/>
  <c r="R92" i="1" s="1"/>
  <c r="U106" i="1"/>
  <c r="Q94" i="1"/>
  <c r="R94" i="1" s="1"/>
  <c r="U101" i="1"/>
  <c r="U98" i="1"/>
  <c r="AI109" i="1"/>
  <c r="AJ109" i="1"/>
  <c r="U21" i="1"/>
  <c r="U15" i="1"/>
  <c r="Q24" i="1" l="1"/>
  <c r="R24" i="1" s="1"/>
  <c r="Q15" i="1"/>
  <c r="R15" i="1" s="1"/>
  <c r="U67" i="1"/>
  <c r="Q98" i="1"/>
  <c r="R98" i="1" s="1"/>
  <c r="Q65" i="1" l="1"/>
  <c r="R65" i="1" s="1"/>
  <c r="R109" i="1" s="1"/>
  <c r="Y104" i="1" l="1"/>
  <c r="Y94" i="1" l="1"/>
  <c r="Y74" i="1"/>
  <c r="Y71" i="1"/>
  <c r="Y85" i="1"/>
  <c r="Y83" i="1"/>
  <c r="Y82" i="1"/>
  <c r="Y81" i="1"/>
  <c r="Y73" i="1"/>
  <c r="Y27" i="1"/>
  <c r="Y22" i="1"/>
  <c r="Y23" i="1"/>
  <c r="Y16" i="1"/>
  <c r="Y92" i="1"/>
  <c r="Y109" i="1" l="1"/>
  <c r="AH109" i="1"/>
</calcChain>
</file>

<file path=xl/comments1.xml><?xml version="1.0" encoding="utf-8"?>
<comments xmlns="http://schemas.openxmlformats.org/spreadsheetml/2006/main">
  <authors>
    <author>KARINA QUIROZ</author>
    <author>PLANEACION</author>
  </authors>
  <commentList>
    <comment ref="W50" authorId="0">
      <text>
        <r>
          <rPr>
            <b/>
            <sz val="9"/>
            <color indexed="81"/>
            <rFont val="Tahoma"/>
            <family val="2"/>
          </rPr>
          <t xml:space="preserve">Sin personas inscritas no se abre el taller
</t>
        </r>
      </text>
    </comment>
    <comment ref="S72" authorId="1">
      <text>
        <r>
          <rPr>
            <b/>
            <sz val="9"/>
            <color indexed="81"/>
            <rFont val="Tahoma"/>
            <family val="2"/>
          </rPr>
          <t>PLANEACION:</t>
        </r>
        <r>
          <rPr>
            <sz val="9"/>
            <color indexed="81"/>
            <rFont val="Tahoma"/>
            <family val="2"/>
          </rPr>
          <t xml:space="preserve">
Diseño de piezas publicitarias , videos, registro fotografico
NO EVIDENCIA AVANCE</t>
        </r>
      </text>
    </comment>
  </commentList>
</comments>
</file>

<file path=xl/sharedStrings.xml><?xml version="1.0" encoding="utf-8"?>
<sst xmlns="http://schemas.openxmlformats.org/spreadsheetml/2006/main" count="476" uniqueCount="335">
  <si>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</si>
  <si>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</si>
  <si>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</si>
  <si>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</si>
  <si>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</si>
  <si>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</si>
  <si>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</si>
  <si>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PROGRAMA</t>
  </si>
  <si>
    <t>SUBPROGRAMA</t>
  </si>
  <si>
    <t xml:space="preserve">META PRODUCTO </t>
  </si>
  <si>
    <t>TIPO DE META Incremento, Reducción o Mantenimiento</t>
  </si>
  <si>
    <t>INDICADORES</t>
  </si>
  <si>
    <t xml:space="preserve">ACTIVIDADES </t>
  </si>
  <si>
    <t>SECRETARIA RESPONSABLE / CORRESPONSABLE (S)</t>
  </si>
  <si>
    <t>FUNCIONARIO (S) RESPONSABLE (S)</t>
  </si>
  <si>
    <t>PROYECTO</t>
  </si>
  <si>
    <t>OBSERVACIONES</t>
  </si>
  <si>
    <t>INDICADOR</t>
  </si>
  <si>
    <t>LINEA BASE 2015</t>
  </si>
  <si>
    <t>CANTIDAD DEL CUATRIENIO</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</si>
  <si>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</si>
  <si>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</si>
  <si>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</si>
  <si>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</si>
  <si>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</si>
  <si>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IMCY</t>
  </si>
  <si>
    <t>Albeiro Gutierrez Ayala /</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</si>
  <si>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</si>
  <si>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</si>
  <si>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</si>
  <si>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</si>
  <si>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</si>
  <si>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Yumbo, Territorio de Conservación y salvaguardia del Patrimonio Cultural</t>
  </si>
  <si>
    <t xml:space="preserve">Implementar 1 programa para la Gestión, Protección, Salvaguarda y Promoción del Patrimonio Cultural. </t>
  </si>
  <si>
    <t>MM</t>
  </si>
  <si>
    <t>Programa implementado</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</si>
  <si>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</si>
  <si>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</si>
  <si>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</si>
  <si>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Desarrollar 18 talleres de formación artística. </t>
  </si>
  <si>
    <t>Número de talleres de formación artística desarrollados</t>
  </si>
  <si>
    <t xml:space="preserve">Desarrollar 1 Programa de fortalecimiento y promoción artística y cultural.  </t>
  </si>
  <si>
    <t>Programa Desarrollado</t>
  </si>
  <si>
    <t xml:space="preserve">Implementar 1 sistema de seguimiento y evaluación para el mejoramiento continuo de la calidad del proceso formativo institucional </t>
  </si>
  <si>
    <t>Sistema de Seguimiento y evaluación implementado</t>
  </si>
  <si>
    <t>Fomento y difusión artística y cultural para un territorio de oportunidades</t>
  </si>
  <si>
    <t xml:space="preserve">Fomentar la creación de 4 empresas culturales. </t>
  </si>
  <si>
    <t>Número de empresas culturales creadas</t>
  </si>
  <si>
    <t>Implementar 1 programa de promoción y circulación artística y cultural.</t>
  </si>
  <si>
    <t xml:space="preserve"> Programa implementado</t>
  </si>
  <si>
    <t xml:space="preserve">Realizar 4 encuentros Nacionales de Danzas. </t>
  </si>
  <si>
    <t>Número de encuentros de Nacionales de Danzas realizados</t>
  </si>
  <si>
    <t xml:space="preserve">Realizar 4 encuentros Nacionales de Intérpretes de Música Colombiana. </t>
  </si>
  <si>
    <t>Número de encuentros Nacionales de Intérpretes de Música Colombiana realizados</t>
  </si>
  <si>
    <t xml:space="preserve">Realizar 2 encuentros de Teatro.  </t>
  </si>
  <si>
    <t>Número de encuentros de teatro realizados</t>
  </si>
  <si>
    <t>Bibliotecas, espacios de la gente para un territorio de oportunidades</t>
  </si>
  <si>
    <t xml:space="preserve">Fortalecer 4 servicios que presta la Red Publica Biblioteca Municipal. </t>
  </si>
  <si>
    <t>Número de servicios de la red pública de biblioteca municipal fortalecidos</t>
  </si>
  <si>
    <t xml:space="preserve">Desarrollar 1 estrategia para el fomento de los servicios de la Biblioteca Pública Municipal.  </t>
  </si>
  <si>
    <t>Estrategia desarrollada</t>
  </si>
  <si>
    <t>PLAN DE ACCIÓN 2018 - IMCY</t>
  </si>
  <si>
    <t>CANTIDAD PROGRAMADA A DIC 2018</t>
  </si>
  <si>
    <t>COSTO ACTIVIDAD</t>
  </si>
  <si>
    <t>N/A</t>
  </si>
  <si>
    <t>1. Ejecutar al 100% las actividades programadas anualmente en el componente de mantenimiento para la infraestructura artistica y cultural</t>
  </si>
  <si>
    <t>1.1. Realizar 3 mantenimientos al sistema de aires acondicionados del Instituto</t>
  </si>
  <si>
    <t xml:space="preserve">2. Cubrir el 100% de las mejoras necesarias requeridas por el Instituto para su funcionalidad (daños ocasionales y reparaciones locativas necesarias no programadas) </t>
  </si>
  <si>
    <t>3. Ejecutar el 50%  de la modernizacion programada para la fase de corto plazo.</t>
  </si>
  <si>
    <t>3.1 Dotacion de 2 aires acondicionado para las areas de apoyo institucional</t>
  </si>
  <si>
    <t>3.2 Implementar 1 sistemas de vigilancia por monitoreo de camaras</t>
  </si>
  <si>
    <t xml:space="preserve">1.1 Desarrollar 1 actividad para la celebracion de la Semana Mayor.                                                                                                                                                                                   </t>
  </si>
  <si>
    <t xml:space="preserve">1.2 Desarrollar 1 actividad para la celebracion del dia de la Municipalidad.                                                                                                                                                                            </t>
  </si>
  <si>
    <t>1.3 Desarrollar 1 actividad para la celebracion del mes del patrimonio.</t>
  </si>
  <si>
    <t>2.1  Realizar 1 actividad para la socializacion de la ley de gestion, proteccion y salvaguardia del patrimonio cultural.</t>
  </si>
  <si>
    <t>2.2 Realizar 1 jornada  para la recuperacion fotografica de la historia municipal "Prestame tu foto"</t>
  </si>
  <si>
    <t>2. Ejecutar el 100% de las actividades para el fortalecimiento de los procesos de la memoria historica del municipio.</t>
  </si>
  <si>
    <t>1. Ejecutar el 40% de las actividades para generacion de conocimiento en la poblacion frente al acervo cultural del municipio.</t>
  </si>
  <si>
    <t>1.4 Desarrollar  4 exposiciones en la sala de exposiciones permanentes.</t>
  </si>
  <si>
    <t>2.4 Realizar 3 Jornadas de sensibilizacion  sobre patrimonio cultural del municipio.</t>
  </si>
  <si>
    <t>2.3 Realizar 5  capacitaciones sobre patrimonio cultural del  municipal.</t>
  </si>
  <si>
    <t xml:space="preserve">Graduar  10 alumnos de la escuela de Artes Integradas. </t>
  </si>
  <si>
    <t>1. Desarrollar 2 Talleres de guitarra</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</si>
  <si>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</si>
  <si>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</si>
  <si>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</si>
  <si>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</si>
  <si>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</si>
  <si>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</si>
  <si>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</si>
  <si>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</si>
  <si>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</si>
  <si>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</si>
  <si>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</si>
  <si>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</si>
  <si>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</si>
  <si>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</si>
  <si>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</si>
  <si>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</si>
  <si>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</si>
  <si>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</si>
  <si>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</si>
  <si>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</si>
  <si>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</si>
  <si>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2.2 Realizar 9 actividades de "La hora del cuento" en el municipio</t>
  </si>
  <si>
    <t>3. Desarrollar 4 Jornadas de Tertulias Literaria</t>
  </si>
  <si>
    <t>2.1 Realizar 9 actividades de "Lectura en voz alta" en la biblioteca publica municipal</t>
  </si>
  <si>
    <t>Realizar el 25  Encuentro Nacional de Interpretes de Música Colombiana "Julio Cesar Garcia Ayala"</t>
  </si>
  <si>
    <t xml:space="preserve">Realizar el  VI Encuentro Nacional de Teatro </t>
  </si>
  <si>
    <t>Realizar el XX encuentro Nacional de Danzas "Nuestra Tierra"</t>
  </si>
  <si>
    <t xml:space="preserve">5. Desarrollar el 22 Concurso anual del cuento literario. </t>
  </si>
  <si>
    <t>2. Realizar 1 evento de socializacion de la ley de espectaculos publicos a gestores, creadores, artistas e investigadores del sector cultural.</t>
  </si>
  <si>
    <t xml:space="preserve">1. Realizar 1 actualizacion anual a la base de datos de los artistas, gestores y creadores culturales </t>
  </si>
  <si>
    <t xml:space="preserve">3.3. Emitr 50 boletines de prensa anuales </t>
  </si>
  <si>
    <t xml:space="preserve">3. Desarrollar el 100% del  componente de Difusion institucional </t>
  </si>
  <si>
    <t>3.4 Realizar 36 acciones para la difusion de las actividades que desarrolla el instituto municipal de cultura.</t>
  </si>
  <si>
    <t>3.5. Desarrollar 1 informe de evaluacion sobre la gestion de comunicacion del Instituto (Encuestas de Comunicacion aplicada en diferentes Actividades misionales)</t>
  </si>
  <si>
    <t>4. Realizar 2 comerciales para la promocion de los eventos banderas del municipio.</t>
  </si>
  <si>
    <t>5.1 Desarrollar 48 actividades de Cinestres</t>
  </si>
  <si>
    <t>6. Apoyar 5 grupo artisticos y/o culturales para la circulacion a eventos de embergadura nacional</t>
  </si>
  <si>
    <t>7. Generar 20 espacios culturales para la circulacion de los artistas municipales</t>
  </si>
  <si>
    <t>1. Realizar mantenimiento al 100% de instrumentos musicales y mobiliario que se prioricen.</t>
  </si>
  <si>
    <t>ACTIVIDAD</t>
  </si>
  <si>
    <t>Mantenimiento Mejoramiento y Construccion de la Infraestructura Artistica y Cultural en el Municipio de Yumbo, Valle del
Cauca, Occidente</t>
  </si>
  <si>
    <t>Recuperación de la Identidad Cultural y la Memoria Historica del Municipio de Yumbo, Valle del Cauca, Occidente</t>
  </si>
  <si>
    <t>Fortalecimiento de los Procesos de Formacion y Capacitacion Artistica y Cultural en el Municipio de Yumbo, Valle del
Cauca, Occidente</t>
  </si>
  <si>
    <t>Fortalecimiento de los Procesos de Fomento, Difusion y Circulacion Artistica y Cultural del Municipio de Yumbo, Valle del Cauca, Occidente</t>
  </si>
  <si>
    <t>Fortalecimiento de los Servicios Ofrecidos por la Biblioteca Publica del Municipio de Yumbo, Valle del Cauca, Occidente</t>
  </si>
  <si>
    <t>4. Ejecutar al 100% las adecuaciones programadas para la vigencia</t>
  </si>
  <si>
    <t>4.1 Realizar la Ampliacion de la capacidad en la acometida electrica del IMCY segunda fase</t>
  </si>
  <si>
    <t>5.2 Desarrollar 144 actividades de Divercine</t>
  </si>
  <si>
    <t>5.3 Apoyar  2 Encuentros de melomanos.</t>
  </si>
  <si>
    <t>4.2  Acondicionar 2 espacio de formacion Artistica  en  el tercer piso  del IMCY.</t>
  </si>
  <si>
    <t>3.6 Apoyar 35 programas radiales (Noti-Cultural) donde se promociona los eventos y actividades de interés cultural del Municipio de Yumbo</t>
  </si>
  <si>
    <t xml:space="preserve">1.Realizar Alimentacion del software academico 2 veces al año </t>
  </si>
  <si>
    <t>2. Realizar 1 soporte a sofware academico.</t>
  </si>
  <si>
    <t>3. Desarollar el 100% del componente de promocion artistico y cultural.</t>
  </si>
  <si>
    <t xml:space="preserve">3.1 Realizar 2 muestras artisticas para los estudiantes de los talleres de formacion </t>
  </si>
  <si>
    <t>2. Realizar 1 dotacion de instrumentos musicales a los programas y procesos de formacion artisticos que lo requiera.</t>
  </si>
  <si>
    <t>1.4 Desarrollar  6 exposiciones en la sala de exposiciones permanentes.</t>
  </si>
  <si>
    <t>2.3 Realizar 10  capacitaciones sobre patrimonio cultural del  municipal.</t>
  </si>
  <si>
    <t>2.5 Desarrollar 2 talleres a jovenes sobre investigacion del patrimonio</t>
  </si>
  <si>
    <t>3.Realizar 1 evento para el reconocimiento del patrimonio vivo municipal</t>
  </si>
  <si>
    <t>3.3 Realizar 2 muestras artisticas para los estudiantes de la Escuela de Artes Integradas.</t>
  </si>
  <si>
    <t>3.2 Realizar 1 actividad para el encuentro de egresados.</t>
  </si>
  <si>
    <t>5. Desarrollar 6 actividades para la promocion de la cultural en el municipio de Yumbo</t>
  </si>
  <si>
    <t>5.4 Desarrollar 8 actividades de Cultura ciudadana (Ambiental, socio familiar y ciudadana)</t>
  </si>
  <si>
    <t>5.5 Desarrollar el XI encuentro nacional de danzas por pareja.</t>
  </si>
  <si>
    <t>5.6 Desarrollar 1 actividad para promocionar la salsa en nuestro municipio (BAILALO)</t>
  </si>
  <si>
    <t>POND%</t>
  </si>
  <si>
    <t>POND %</t>
  </si>
  <si>
    <t>CANTIDAD EJECUTADA A DIC 2016</t>
  </si>
  <si>
    <t>CANTIDAD EJECUTADA A DIC 2017</t>
  </si>
  <si>
    <t xml:space="preserve"> Crear  1 empresa cultural</t>
  </si>
  <si>
    <t>3.1 Realizar 42 actualizaciones a las  carteleras Informativas institucionales del IMCY</t>
  </si>
  <si>
    <t>3.2  Realizar 42 actualizaciones a las  la pagina web institucional del IMCY.</t>
  </si>
  <si>
    <t>4. Desarrollar 1 actividad para la celebracion del  Dia del idioma y dia internaconal del libro y derechos de autor</t>
  </si>
  <si>
    <t>2.3 Desarrollar  5 servicios continuos, dirigidos a facilitar el acceso a la informacion academica y de ocio  mediante recursos  fisicos y digitales</t>
  </si>
  <si>
    <t>AVANCE %</t>
  </si>
  <si>
    <t>3.Realizar 5 reuniones anuales  para el seguimiento a la calidad del proceso de formacion</t>
  </si>
  <si>
    <t>FECHA TERMINACION DE LA ACTIVIDAD</t>
  </si>
  <si>
    <t>RESULTADO A MARZO 31</t>
  </si>
  <si>
    <t>MEDIOS DE VERIFICACION</t>
  </si>
  <si>
    <t>VIABILIDAD</t>
  </si>
  <si>
    <t>RECURSOS</t>
  </si>
  <si>
    <t>CODIGO</t>
  </si>
  <si>
    <t>NOMBRE</t>
  </si>
  <si>
    <t>HOMOLOGACION CUENTAS IMCY</t>
  </si>
  <si>
    <t>APROPIACIÓN
INICIAL</t>
  </si>
  <si>
    <t>TOTALES</t>
  </si>
  <si>
    <t>% DE EJECUCION</t>
  </si>
  <si>
    <t>Fotmato GO-GA-18,Fotos, Videos y listados de asistencias. ubicados en la oficina de comunicaciones y gestion artistica y cultural.</t>
  </si>
  <si>
    <t>Registros fotograficos.</t>
  </si>
  <si>
    <t>Archivo fisico y digital jefe de comunicaciones.</t>
  </si>
  <si>
    <t>Pagina web</t>
  </si>
  <si>
    <t>Evidencia fotografica</t>
  </si>
  <si>
    <t>Esta actividad se cumple mediante los literales 3.1 - 3.2 - 3.3 - 3.4 - 3.5 y 3.6</t>
  </si>
  <si>
    <t>Acta Reunion</t>
  </si>
  <si>
    <t>Esta actividad se cumple mediante los literales 5.1 - 5.2 - 5.3 - 5.4 - 5.5 y 5.6</t>
  </si>
  <si>
    <t xml:space="preserve">Esta actividad se cumple mediante los literales 3.1 - 3.2 y 3.3 </t>
  </si>
  <si>
    <t>Portal Web Institucional</t>
  </si>
  <si>
    <t>Se desarrollaron jornadas inscripcion a partir del 9  de enero hasta el 9  de febrero de 2018 con  un total de inscritos para este taller de 234  personas, los cuales iniciaron clases el dia 12 de febrero 2018</t>
  </si>
  <si>
    <t>Se desarrollaron jornadas inscripcion a partir del 9  de enero hasta el 9  de febrero de 2018 con  un total de inscritos para este taller de 11 personas, los cuales iniciaron clases el dia 12 de febrero 2018</t>
  </si>
  <si>
    <t>Se desarrollaron jornadas inscripcion a partir del 9  de enero hasta el 9  de febrero de 2018 con  un total de inscritos para este taller de 421 personas, los cuales iniciaron clases el dia 12 de febrero 2018</t>
  </si>
  <si>
    <t>Se desarrollaron jornadas inscripcion a partir del 9  de enero hasta el 9  de febrero de 2018 con  un total de inscritos para este taller de 63  personas, los cuales iniciaron clases el dia 12 de febrero 2018</t>
  </si>
  <si>
    <t>Se desarrollaron jornadas inscripcion a partir del 9  de enero hasta el 9  de febrero de 2018 con  un total de inscritos para este taller de 130  personas, los cuales iniciaron clases el dia 12 de febrero 2018</t>
  </si>
  <si>
    <t>Se desarrollaron jornadas inscripcion a partir del 9  de enero hasta el 9  de febrero de 2018 con  un total de inscritos para este taller de 59 personas, los cuales iniciaron clases el dia 12 de febrero 2018</t>
  </si>
  <si>
    <t>Se desarrollaron jornadas inscripcion a partir del 9  de enero hasta el 9  de febrero de 2018 con  un total de inscritos para este taller de 43 personas, los cuales iniciaron clases el dia 12 de febrero 2018</t>
  </si>
  <si>
    <t>Se desarrollaron jornadas inscripcion a partir del 9  de enero hasta el 9  de febrero de 2018 con  un total de inscritos para este taller de 49 personas, los cuales iniciaron clases el dia 12 de febrero 2018</t>
  </si>
  <si>
    <t>Se desarrollaron jornadas inscripcion a partir del 9  de enero hasta el 9  de febrero de 2018 con  un total de inscritos para este taller de 147 personas, los cuales iniciaron clases el dia 12 de febrero 2018</t>
  </si>
  <si>
    <t>Se desarrollaron jornadas inscripcion a partir del 9  de enero hasta el 9  de febrero de 2018 con  un total de inscritos para este taller de 299 personas, los cuales iniciaron clases el dia 12 de febrero 2018</t>
  </si>
  <si>
    <t>Se desarrollaron jornadas inscripcion a partir del 9  de enero hasta el 9  de febrero de 2018 con  un total de inscritos para este taller de 64 personas, los cuales iniciaron clases el dia 12 de febrero 2018</t>
  </si>
  <si>
    <t>Se desarrollaron jornadas inscripcion a partir del 9  de enero hasta el 9  de febrero de 2018 con  un total de inscritos para este taller de 220  personas, los cuales iniciaron clases el dia 12 de febrero 2018</t>
  </si>
  <si>
    <t>Se desarrollaron jornadas inscripcion a partir del 9  de enero hasta el 9  de febrero de 2018 con  un total de inscritos para este taller de 9 personas, los cuales iniciaron clases el dia 12 de febrero 2018</t>
  </si>
  <si>
    <t>Se desarrollaron jornadas inscripcion a partir del 9  de enero hasta el 9  de febrero de 2018 con  un total de inscritos para este taller de 3 personas, los cuales iniciaron clases el dia 12 de febrero 2018</t>
  </si>
  <si>
    <t>Se desarrollaron jornadas inscripcion a partir del 9  de enero hasta el 9  de febrero de 2018 con  un total de inscritos para este taller de 136 personas, los cuales iniciaron clases el dia 12 de febrero 2018</t>
  </si>
  <si>
    <t>Se desarrollaron jornadas inscripcion a partir del 9  de enero hasta el 9  de febrero de 2018 con  un total de inscritos para este taller de 20  personas, los cuales iniciaron clases el dia 12 de febrero 2018</t>
  </si>
  <si>
    <t>Se desarrollaron jornadas inscripcion a partir del 9  de enero hasta el 9  de febrero de 2018 con  un total de inscritos para este taller de 25 personas, los cuales iniciaron clases el dia 12 de febrero 2018</t>
  </si>
  <si>
    <t>Ficha de incripcion</t>
  </si>
  <si>
    <t>Formato GO-GA-18</t>
  </si>
  <si>
    <t xml:space="preserve">Esta actividad se cumple mediante los literales 1.1 y 1.2 </t>
  </si>
  <si>
    <t xml:space="preserve">Esta actividad se cumple mediante los literales 3.1 y 3.2 </t>
  </si>
  <si>
    <t xml:space="preserve">Esta actividad se cumple mediante los literales 4.1 - 4.2 </t>
  </si>
  <si>
    <t>Esta actividad se cumple mediante los literales 1.1 - 1.2 - 1.3 y 1.4</t>
  </si>
  <si>
    <t>Esta actividad se cumple mediante los literales 2.1 - 2.2 - 2.3 -2.4 y 2.5</t>
  </si>
  <si>
    <t xml:space="preserve">Registro </t>
  </si>
  <si>
    <t>Se desarrollaron actividades para el buen funcionamiento de la institucion en la parte de estudiantes en la escuela de formacion y talleres artisticos: Pintura, arreglo de tomas electricos, sondeo de bajantes de agua 3 piso.</t>
  </si>
  <si>
    <t>Infome contratistas</t>
  </si>
  <si>
    <t xml:space="preserve">2015-768920063-5
2015-768920063-6
</t>
  </si>
  <si>
    <t>2015-768920050-6
2015-768920050-7</t>
  </si>
  <si>
    <t>2015-768920039-8
2015-768920039-9</t>
  </si>
  <si>
    <t>2015-768920056-6
2015-768920056-7
2015-768920056-8</t>
  </si>
  <si>
    <t>RP.Implementacion del Programa Proteccion Patrimonio Cultural</t>
  </si>
  <si>
    <t>EST.Implementacion del Programa Proteccion Patrimonio Cultural</t>
  </si>
  <si>
    <t>RP.SDO/2017 Implementacion del Programa Proteccion Patrimonio Cultural</t>
  </si>
  <si>
    <t xml:space="preserve">7.02.02.05.05.01
</t>
  </si>
  <si>
    <t xml:space="preserve">
7.02.02.05.05.02
</t>
  </si>
  <si>
    <t>7.02.02.05.05.03</t>
  </si>
  <si>
    <t xml:space="preserve">RP.Construccion,Mantenimiento y Adecuacion de Infraestructura Artistica Cultural-Otras Bibliotecas
</t>
  </si>
  <si>
    <t xml:space="preserve">
'EST.Construccion,Mantenimiento y Adecuacion de Infraestructura y Cultura.
</t>
  </si>
  <si>
    <t xml:space="preserve">
'RP.SDO/2017 Construccion.Mantenimiento y Adecuacion de Infraestructura Artistica Cultural-Otras Bibliotecas</t>
  </si>
  <si>
    <t>2.3.01.01.01.39.01.01</t>
  </si>
  <si>
    <t>2.3.01.01.01.39.01.02</t>
  </si>
  <si>
    <t>2.3.01.01.01.39.01.04</t>
  </si>
  <si>
    <t>R.P. CONSTRUCCION,MTO Y ADECU</t>
  </si>
  <si>
    <t>EST. CONSTRUCCION,MTO Y ADECU</t>
  </si>
  <si>
    <t>RP. SDO/VIG. ANTERIOR CONSTRUCCION,MTO Y ADECU</t>
  </si>
  <si>
    <t xml:space="preserve">2015-768920057-4
2015-768920057-5
</t>
  </si>
  <si>
    <t>7.02.02.05.03. 01</t>
  </si>
  <si>
    <t>7.02.02.05.03. 02</t>
  </si>
  <si>
    <t>7.02.02.05.03. 03</t>
  </si>
  <si>
    <t>2.3.05.02.98.01.01</t>
  </si>
  <si>
    <t>2.3.05.02.98.01.02</t>
  </si>
  <si>
    <t>2.3.05.02.98.01.03</t>
  </si>
  <si>
    <t>R.P IMPLEMENTACION PROTECCION</t>
  </si>
  <si>
    <t>EST. IMPLEMENTACION PROTECCION</t>
  </si>
  <si>
    <t>R.P SDO/VIG. ANTERIOR  IMPLEMENTACION PROTECCION</t>
  </si>
  <si>
    <t>7.02.02.05.02.01</t>
  </si>
  <si>
    <t>RP.Mantenimiento del Programa,Capacitacion e Investigacion Artistica y Cultural</t>
  </si>
  <si>
    <t>2.3.04.01.98.05.01</t>
  </si>
  <si>
    <t>RP.ESCUELA DE ARTES INTEGRALES</t>
  </si>
  <si>
    <t>2.3.04.01.98.01.01</t>
  </si>
  <si>
    <t>RP.ESCUELA DE PROCESOS Y PROGRAMAS</t>
  </si>
  <si>
    <t>7.02.02.05.02.03</t>
  </si>
  <si>
    <t>RP.Apoyo al Estimulo de la Creacion Artistica y cutural de Yumbo.</t>
  </si>
  <si>
    <t>7.02.02.05.02.04</t>
  </si>
  <si>
    <t>'RP.SDO/2017 Mantenimiento del Programa,Capacitacion e Investigacion Artistica y Cultural</t>
  </si>
  <si>
    <t>'7.02.02.05.01.03</t>
  </si>
  <si>
    <t>'EST.Mantenimiento del Programa,Capacitacion e Investigacion artistica y cultural</t>
  </si>
  <si>
    <t>RP.SDO/VIG ANTERIOR .ESCUELA DE ARTES INTEGRALES</t>
  </si>
  <si>
    <t>EST. ESCUELA DE PROCESOS Y PROGRAMAS</t>
  </si>
  <si>
    <t>2.3.04.01.98.01.02</t>
  </si>
  <si>
    <t>RP.SDO/VIG ANTERIOR ESCUELA DE PROCESOS Y PROGRAMAS</t>
  </si>
  <si>
    <t>2.3.04.01.98.01.04</t>
  </si>
  <si>
    <t>2.3.04.01.98.05.03</t>
  </si>
  <si>
    <t>7.02.02.05.01.01</t>
  </si>
  <si>
    <t>SGP.Implementacion del Programa de Fomento Apoyo y Difusion de Eventos Artisticos y Culturales</t>
  </si>
  <si>
    <t>2.3.03.01.98.04.01</t>
  </si>
  <si>
    <t>S.G.P ENCUENTRO NACIONAL DE MUSICA</t>
  </si>
  <si>
    <t>'RP.Implementacion del Programa de Fomento Apoyo y Difusion de Eventos Artisticos y Culturales</t>
  </si>
  <si>
    <t>'7.02.02.05.01.02</t>
  </si>
  <si>
    <t>2.3.03.01.98.03.01</t>
  </si>
  <si>
    <t>RP.PROMOCION DIFUSION REGISTRO</t>
  </si>
  <si>
    <t>2.3.03.01.98.03.03</t>
  </si>
  <si>
    <t>7.02.02.05.01.05</t>
  </si>
  <si>
    <t>RP.SDO/2017 Implementacion del Programa de Fomento Apoyo y difusion de Eventos Artisticos y culturales</t>
  </si>
  <si>
    <t>2.3.03.01.98.01.03</t>
  </si>
  <si>
    <t>RP.SDO/VIG. ANTERIOR FORTALECIMIENTO</t>
  </si>
  <si>
    <t>RP.SDO/VIG. ANTERIOR PROMOCION</t>
  </si>
  <si>
    <t>7.02.02.05.01.03</t>
  </si>
  <si>
    <t>2.3.03.01.98.01.02</t>
  </si>
  <si>
    <t>EST. FORTALECIMIENTO AL FOMENTO</t>
  </si>
  <si>
    <t>'7.02.02.05.01.05</t>
  </si>
  <si>
    <t>EST.Implementacion del Programa de Fomento,apoyo y difusion de Eventos Artisticos y Culturales</t>
  </si>
  <si>
    <t>7.02.02.05.01.04</t>
  </si>
  <si>
    <t>'RA. Implementacion del Programa de Fomento Apoyo y Difusion de eventos Artisticos y Culturales</t>
  </si>
  <si>
    <t>2.3.03.01.98.01.06</t>
  </si>
  <si>
    <t>R.A FORTALECIMIENTO AL FOMENTO</t>
  </si>
  <si>
    <t>2.3.03.01.98.01.01</t>
  </si>
  <si>
    <t>RP. FORTALECIEMINTO AL FOMENTO</t>
  </si>
  <si>
    <t>'RP/SDO/2017 Dotacion de Biblioteca Publicas</t>
  </si>
  <si>
    <t>7.02.02.05.06.01.01</t>
  </si>
  <si>
    <t>2.3.01.01.03.39.01.04</t>
  </si>
  <si>
    <t>RP. SDO/VIG. ANTERIOR DOTACION BIBLIOTECA PUBLICA MUNICIPAL</t>
  </si>
  <si>
    <t>7.02.02.05.06.02.01</t>
  </si>
  <si>
    <t>RP.Mantenimiento y Fortalecimiento de Biblioteca Publica</t>
  </si>
  <si>
    <t>2.3.01.01.03.39.02.01</t>
  </si>
  <si>
    <t>RP. MANTENIMIENTO Y FORTALECIMEINTO BIBLIOTECAS</t>
  </si>
  <si>
    <t>'EST.Mantenimiento y Fortalecimiento de Biblioteca</t>
  </si>
  <si>
    <t>7.02.02.05.06.02.02</t>
  </si>
  <si>
    <t>2.3.01.01.03.39.02.02</t>
  </si>
  <si>
    <t>EST. MANTENIMIENTO Y FORTALECIMIENTO BIBLIOTECA</t>
  </si>
  <si>
    <t>'7.02.02.05.06.02.03</t>
  </si>
  <si>
    <t>7.02.02.05.06.02.03</t>
  </si>
  <si>
    <t>RP.SDO/2017 Mantenimiento y fortalecimiento de Biblioteca Publica</t>
  </si>
  <si>
    <t>2.3.01.01.03.39.02.03</t>
  </si>
  <si>
    <t>RP.SDO/VIG ANTERIOR MANTENIMIENTO Y FORTALECIMIENTO BIBLIOTECA</t>
  </si>
  <si>
    <t xml:space="preserve">Se realizó apoyo logístico y fotográfico en el desarrollo de la semana mayor </t>
  </si>
  <si>
    <t>Se desarrollaron jornadas inscripcion a partir del 9  de enero hasta el 9  de febrero de 2018 con  un total de inscritos para este taller de 10  personas, los cuales iniciaron clases el dia 12 de febrero 2018</t>
  </si>
  <si>
    <t>2.4 Realizar 5 Jornadas de sensibilizacion  sobre la proteccion del patrimonio cultural del municipio.</t>
  </si>
  <si>
    <t xml:space="preserve">Se desarrollaron los siguientes boletines de prensa teniendo como objetivo comunicar los servicios y las actidades que fomenta el instituto municipal de cultura:
001 CONVOCATORIA
002 PREMIOS REVISTA SALSA 2018.
003 GRUPOS SELECCIONADOS PARA EL 12° CONCURSO NACIONAL DE DANZA EN PAREJA “SOY COLOMBIANO” 
004 CONVOCATORIA MUNICIPAL
005 EXPOSICIÓN PAISAJE CULTURAL CAFETERO
006 BUEN BALANCE EN LAS INSCRIPCIONES DE LOS TALLER DE FORMACIÓN  
007 OBRA DE TEATRO “QUIJOTE”  ESPEJO DEL HOMBRE  
008 EXPOSICIÓN “GENTE Y BICICLETAS”
</t>
  </si>
  <si>
    <t xml:space="preserve">En el mes de Febrero del 2018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8 actualizaciones de 42 programadas durante 11 meses , </t>
  </si>
  <si>
    <t xml:space="preserve">Durante el periodo que comprende de Febrero a marzo 2018 se han actualizado las carteleras 8 veces con informacion concerniente al trabajo que hace la entidad, eventos, talleres y demas.  Se tiene programada 42 actualizaciones durante 11 meses. </t>
  </si>
  <si>
    <t>1.Realizar Fortalecimiento al servicio de asesoria y orientacion bibliotecaria.</t>
  </si>
  <si>
    <t>1.2 Capacitacion en uso y apropiacion de las tic.</t>
  </si>
  <si>
    <t>1.1 Capacitacion personal bibliotecario.</t>
  </si>
  <si>
    <t>Registro fotografico y registro fonico</t>
  </si>
  <si>
    <t>Con el objetivo  promover y estimular habitos de lectura, generar condiciones idoneas para que nuestro municipio se proyecte y se contrutya a travez del conocimineto, l a lectura y la escritura de manera ludica y formativa. Para lo cual se desarrollo y se ejecuto La SEMANA DEL IDIOMA, DEL LIBRO Y DERECHOS DE AUTOR, esta actividad se desarrolla duarnte la semana del 23 al 27 de bril,Teniendo una programacion variada, dirigida a toda la comunidad en general del muncipio de yumbo y la poblacion estudiantil teniendo actividades como:
1/ foro del idioma(El uso del idioma en la sredes)
2/ confernecia literaria(Escritor andes caicedo)
3/ Recital poetico (Parque uribe)
4/Cuenteria (I.E Rosa Zarate de peña Dapa)
5/Cuenteria (I.E Alberto Mendoza Mayor)
6/Taller de imprenta Manual(Sala de exposiciones IMCY)
7/Recital Musical(Maestro jairo Ojeda)
8/Cuenteria(I.E Jose Maria Cordoba)
9/Cierre Semana Del Idioma(Plazoleta PArque Belalcazar)
Esta actividad conto con la participacion 967 Beneficiados,</t>
  </si>
  <si>
    <t>listados de asistencias, Registros fotograficos.</t>
  </si>
  <si>
    <t>APROPIACION DEFINITIVA ABRIL 30</t>
  </si>
  <si>
    <t>EJECUCION DE RECURSOS A ABRIL 30</t>
  </si>
  <si>
    <t>TOTAL  APROPIACION META A ABRIL 30</t>
  </si>
  <si>
    <t>TOTAL EJECUCION META A ABRIL 30</t>
  </si>
  <si>
    <t>7.02.02.05.01.06</t>
  </si>
  <si>
    <t>SGP. SDO / 2017 Implementacion del Programa de Fomento Apoyo y Difusion de Eventos Artisticos y Culturales</t>
  </si>
  <si>
    <t>2.3.03.01.98.04.04</t>
  </si>
  <si>
    <t>SGP. SDO VIG ANTERIOR ENCUENTRO</t>
  </si>
  <si>
    <t>7.02.02.05.06.02.04</t>
  </si>
  <si>
    <t>RP. SDO/2017 Biblioteca</t>
  </si>
  <si>
    <t>2.3.01.01.03.39.02.05</t>
  </si>
  <si>
    <t>RP.SDO/ 2017 BIBLIOTEC</t>
  </si>
  <si>
    <t>APROPIACION DEFINITIVA MAYO 30</t>
  </si>
  <si>
    <t>EJECUCION DE RECURSOS A MAYO 30</t>
  </si>
  <si>
    <t>TOTAL  APROPIACION META A MAYO 30</t>
  </si>
  <si>
    <t>TOTAL EJECUCION META A MAYO 30</t>
  </si>
  <si>
    <t>CANTIDAD EJECUTADA A MAYO 30</t>
  </si>
  <si>
    <t>Esta actividad se desarrollo en el plazoleta del camy donde se conto con la participacion de diferentes grupos musicales del instituto municipal de cultura y algunos externos, tambien se desarrolla un acto protocolario donde se exponen la bandera, el himno de nuestro muicipio y su historia, esta actividad conto con tarima, silleteria, carpa, pantalla led, luces led roboticas., refrigerios para los artistas, tuvo un impacto de aproximadamente 700 personas como expecatadores y aproxiamdamente 400 personas benefiandose directamente del evento donde son personal logistico y artistas.</t>
  </si>
  <si>
    <t>Se realizaron las siguientes actividades de capacitacion, las cuales se nombran a continuacion:
1/ febrero 13, Capacitacion itinerante marginalidad (habitantes de calle);lugar: colegio san francisco javier;  Beneficiados:80 Estudiantes
2/ febrero 20, Capacitacion itinerante marginalidad (habitantes de calle), Lugar: Colegio Comfandi Yumbo,Beneficiados: 96 Estudiantes
3/Marzo 21, Capacitacion Gente en bicicleta,Lugar: Sala de exposiciones IMCY,Beneficiados: 81 Estudiantes,
4/ Marzo 22, Capacitacion Gente en bicicleta,Lugar: Sala de exposiciones IMCY,Beneficiados: 103 Estudiantes de la I,E Frnacisco javier,
5/Marzo 23, Capacitacion Gente en bicicleta,Lugar: Sala de exposiciones IMCY,Beneficiados: 18 Estudiantes de la I,E Pedro antonio sanchez tello
6/Capacitacion mirada infantil de la semana mayor,Lugar: Sala de exposiciones permanetes IMCY, Tema: Conocer las celebridades religiosas del municipio ya que tienen que ver con el patrimonio, Semana Santa. Beneficiarios: 98 Estudiantes.
7/Capacitacion Maleta didactica Musica para la vida, Lugar: Colegio ces Kids, Tema; A tarves de la historia de los primeros pobladores de Yumbo  (Indigenas), Se relata una historia  donde se empieza  a ver los inicios de la Musica, La danza y el valor por el Agua como tesosor para la vida, Beneficiarios: 80 Niños</t>
  </si>
  <si>
    <t xml:space="preserve">El XI encuentro nacional de danzas por pareja se desarrolla con el objetivo de promover el desarrollo cultural del baile en pareja en el municipio, esta actividad  realiza mediante un aconvocatoria a nivel nacional de las parejas que hacen trabajo en cada una de las organizaciones y se selecciona 10 parejas nacionales y se organiza la programacion a llevar a cabo con las parejas invitadas donde se involucran talleres de formacion y 3 galas con un jurado calificador y se da una premiacion. esta actividad se desarrolla en el Auditorio del  instituto municipal de cultura los dias 27 al 29 de abril, conto con la participacion de 810 personas, entre niños, adolescentes, jovenes y adultos.
</t>
  </si>
  <si>
    <t xml:space="preserve">Con el objetivo de fomentar espacios de sana convivencia para impulsar compórtamientos de cultura ciudadana a tarves de elementos ludicos y didacticos para niños y niñas del municipio de yumbo escolares y no escolares. Según lo anterior esta actividad se divide en tres acciones especificas: Actividades con brinca brinca e inflables, Actividades de cultura Ciudadana com pinta tu dibujo y pintucaritas y por ultimo Proyeccion de pelicula, a continuacion se describe lugar, fecha e impactados por cada actividad:
1/ I.E Juan b palomino barrio uribe comuna 2 , Febrero 23, Impactados : 146 Niños y niñas jornada mañana.
2/ I.E Juan b palomino barrio uribe comuna 2 , Febrero 23, Impactados : 57 Niños y niñas Jornada Tarde.
3/I.E jhon F Kennedy comuna 4, Marzo 15, Impactados:342 Niños,Adolescentes y jovenes
4/ Barrio MAdrigal Comuna 4, Marzo 16, Impactados: 54 Niños, Adolescentes y JovenesNiños 
5/ I.E Ceat General Comuna 4, Marzo 20, Impactados 110  Niños, Adolescentes y JovenesNiños 
6/I.E Pedro Sanchez Tello Comuna 3, Abril 4, Impactados 128  Niños, Adolescentes y JovenesNiños 
7/ I.E Pedro Sanchez Tello Comuna 3, Abril 4 Impactados 110  Niños, Adolescentes y JovenesNiños 
8/ I.E Manuela Beltran Comuna 2, Abril 10, Impactados 203  Niños, Adolescentes y JovenesNiños 
9/ I.E Manuela Beltran,Abril 10, Impactados 154  Niños, Adolescentes y JovenesNiños 
10/ I.E Jose Maria Cordoba, Abril 17, Impactados 609  Niños, Adolescentes y JovenesNiños 
11/ I.E Policarpa Salavarrieta Vereda Dapa, Abril 18, Impactados 380  Niños, Adolescentes y JovenesNiños 
12/ I.E San Pedro Claver, Corregimiento De Mulalo, Abril 20, Impactados 70  Niños, Adolescentes y JovenesNiños 
13/ Barrio Portales De Yumbo, Comuna 4, Abril 21, Impactados 92  Niños, Adolescentes y JovenesNiños 
14/ I.E Simon Bolivar Corregimiento la Olga, Abril 24, Impactados 22  Niños, Adolescentes y JovenesNiños 
15 I.E Manuel Maria Sanchez Comuna 1, Abril 25, Impactados 192  Niños, Adolescentes y JovenesNiños 
16/ I.E Juana Maria Caldas Corregimiento San marcos, Abril 26, Impactados: 43  Niños, Adolescentes y JovenesNiños 
17 I.E Rosa Zarate de peña, Corregimiento de Dapa, Abril 28, Impactados, 120  Niños, Adolescentes y JovenesNiños 
18/ Barrio Dionisio Calderon comuna 4, Abril 29,  Impactados 50  Niños, Adolescentes y JovenesNiños  y poblacion en general.
</t>
  </si>
  <si>
    <t>El instituto municpal de cultura desarrolla y ejecuta un programa radial de 30 minutos los dias miercoles, en la emisora local del municpio donde el objetivo de esta dar a conocer la programacion semanal que desarrollara el instituto a su vez rinde informes sobre las actividades ya ejecutadas.
hasta el momento se han desarrollado  20 programas.</t>
  </si>
  <si>
    <t>Registro fotografico</t>
  </si>
  <si>
    <t xml:space="preserve">Se realizaron las siguientes actividades:
1/ febrero 13 y 20, Exposicion  itinerante marginalidad (habitantes de calle);lugar: colegio san francisco javier y Comfandi Yumbo ;  Beneficiados:176  Estudiantes
2/Marzo 21, Exposicion Gente en bicicleta,Lugar: Sala de exposiciones IMCY,Beneficiados: 202 Estudiantes,
3/febrero 8 al 27 :Exposicion paisaje cultural cafetero: lugar Sala de exposiciones permanentes IMCY: Beneficiados: 150 personas
4/  Febrero 8 al 28: Exposicion Nuestra plaza de mercado Yumbo,Lugar  Biblioteca departamental jorge garces borrero, Beneficiados: 6334 Personas.
5/ Exposicion mirada infantil de la semana mayor,Lugar: Sala de exposiciones permanetes IMCY, Tema: Conocer las celebridades religiosas del municipio ya que tienen que ver con el patrimonio, Semana Santa. Beneficiarios: 98 Estuduiantes.
6/ Exposicion Nuestra plaza de mercado, en guadalajara de buga, Lugar: Casa de la cultura buga,Objetivo, Sensibilizar y reflexionar a cerca de vovler a las plazas de mercado, lugar donde anteriormente todas las familias  de colombia hacian sus mercados.Beneficiados: 808 
</t>
  </si>
  <si>
    <t xml:space="preserve">Con el objetivo de garantizar una educacion artistica de calidad y el cumplimiento de la mision institucional se desarrollo reuniones con los siguientes temas y fechas:
1/ Fecha: 2 de febrero 2018, Lugar: Instalaciones IMCY Salon #4, Tema: Concertacion de actividades para inicio del periodo 2018-1  este se dio mediante acta de reunioon y cumpliendon la siguiente agenda: 1. Saludo de bienvenida del  Gerente Dr. Luis Albeiro Gutiérrez 2. Presentación del Dr. Oscar fuentes Apoyo a la escuela 3. Información de calidad y planeación 4. Cronograma de actividades 5. Notas estudiantes 2 y 4  semestre 6. Proposiciones y varios.
</t>
  </si>
  <si>
    <t xml:space="preserve">% EJECUCION META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</si>
</sst>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quot;$&quot;\ #,##0.00"/>
    <numFmt numFmtId="167" formatCode="0.0%"/>
    <numFmt numFmtId="168" formatCode="0.0"/>
  </numFmts>
  <fonts count="23" x14ac:knownFonts="1">
    <font>
      <sz val="11"/>
      <color rgb="FF000000"/>
      <name val="Calibri"/>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0"/>
      <color rgb="FF000000"/>
      <name val="Calibri"/>
      <family val="2"/>
      <scheme val="minor"/>
    </font>
    <font>
      <sz val="10"/>
      <name val="Calibri"/>
      <family val="2"/>
      <scheme val="minor"/>
    </font>
    <font>
      <b/>
      <sz val="16"/>
      <color rgb="FF000000"/>
      <name val="Arial"/>
      <family val="2"/>
    </font>
    <font>
      <sz val="10"/>
      <color rgb="FF000000"/>
      <name val="Arial"/>
      <family val="2"/>
    </font>
    <font>
      <sz val="10"/>
      <name val="Arial"/>
      <family val="2"/>
    </font>
    <font>
      <sz val="11"/>
      <name val="Calibri"/>
      <family val="2"/>
    </font>
    <font>
      <sz val="10"/>
      <name val="Arial"/>
      <family val="2"/>
    </font>
    <font>
      <sz val="11"/>
      <color rgb="FF000000"/>
      <name val="Calibri"/>
      <family val="2"/>
    </font>
    <font>
      <sz val="11"/>
      <color rgb="FF000000"/>
      <name val="Calibri"/>
      <family val="2"/>
    </font>
    <font>
      <sz val="9"/>
      <color indexed="81"/>
      <name val="Tahoma"/>
      <family val="2"/>
    </font>
    <font>
      <b/>
      <sz val="9"/>
      <color indexed="81"/>
      <name val="Tahoma"/>
      <family val="2"/>
    </font>
    <font>
      <b/>
      <sz val="10"/>
      <color rgb="FF000000"/>
      <name val="Arial"/>
      <family val="2"/>
    </font>
    <font>
      <b/>
      <sz val="10"/>
      <name val="Arial"/>
      <family val="2"/>
    </font>
    <font>
      <b/>
      <sz val="11"/>
      <name val="Arial"/>
      <family val="2"/>
    </font>
    <font>
      <b/>
      <sz val="12"/>
      <name val="Arial"/>
      <family val="2"/>
    </font>
    <font>
      <b/>
      <sz val="11"/>
      <color rgb="FF000000"/>
      <name val="Arial"/>
      <family val="2"/>
    </font>
    <font>
      <b/>
      <sz val="9"/>
      <name val="Arial"/>
      <family val="2"/>
    </font>
  </fonts>
  <fills count="16">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7030A0"/>
        <bgColor indexed="64"/>
      </patternFill>
    </fill>
    <fill>
      <patternFill patternType="solid">
        <fgColor theme="0" tint="-4.9989318521683403E-2"/>
        <bgColor indexed="64"/>
      </patternFill>
    </fill>
  </fills>
  <borders count="83">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rgb="FF000000"/>
      </top>
      <bottom/>
      <diagonal/>
    </border>
    <border>
      <left style="thin">
        <color indexed="64"/>
      </left>
      <right/>
      <top style="thin">
        <color indexed="64"/>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bottom style="thin">
        <color indexed="64"/>
      </bottom>
      <diagonal/>
    </border>
  </borders>
  <cellStyleXfs count="4">
    <xf numFmtId="0" fontId="0" fillId="0" borderId="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cellStyleXfs>
  <cellXfs count="671">
    <xf numFmtId="0" fontId="0" fillId="0" borderId="0" xfId="0"/>
    <xf numFmtId="0" fontId="0"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xf numFmtId="0" fontId="0" fillId="0" borderId="0" xfId="0" applyFont="1" applyAlignment="1"/>
    <xf numFmtId="0" fontId="2" fillId="2" borderId="1" xfId="0" applyFont="1" applyFill="1" applyBorder="1" applyAlignment="1">
      <alignment vertical="center"/>
    </xf>
    <xf numFmtId="0" fontId="4" fillId="0" borderId="0" xfId="0" applyFont="1" applyAlignment="1">
      <alignment vertical="center"/>
    </xf>
    <xf numFmtId="0" fontId="1" fillId="2" borderId="1" xfId="0" applyFont="1" applyFill="1" applyBorder="1" applyAlignment="1">
      <alignment vertical="center"/>
    </xf>
    <xf numFmtId="0" fontId="11" fillId="0" borderId="0" xfId="0" applyFont="1" applyAlignment="1">
      <alignment vertical="center"/>
    </xf>
    <xf numFmtId="165" fontId="0" fillId="0" borderId="0" xfId="0" applyNumberFormat="1" applyFont="1" applyAlignment="1">
      <alignment vertical="center"/>
    </xf>
    <xf numFmtId="44" fontId="0" fillId="0" borderId="0" xfId="0" applyNumberFormat="1" applyFont="1" applyAlignment="1">
      <alignment vertical="center"/>
    </xf>
    <xf numFmtId="0" fontId="11" fillId="0" borderId="4" xfId="0" applyFont="1" applyBorder="1" applyAlignment="1">
      <alignment vertical="center"/>
    </xf>
    <xf numFmtId="165" fontId="11" fillId="0" borderId="0" xfId="0" applyNumberFormat="1" applyFont="1" applyAlignment="1">
      <alignment vertical="center"/>
    </xf>
    <xf numFmtId="166" fontId="11" fillId="0" borderId="0" xfId="0" applyNumberFormat="1" applyFont="1" applyAlignment="1">
      <alignment vertical="center"/>
    </xf>
    <xf numFmtId="0" fontId="0" fillId="0" borderId="4"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6" xfId="0" applyFont="1" applyBorder="1" applyAlignment="1">
      <alignment horizontal="justify" vertical="center" wrapText="1"/>
    </xf>
    <xf numFmtId="0" fontId="10" fillId="0" borderId="10" xfId="0"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10" fillId="0" borderId="5" xfId="0" applyFont="1" applyBorder="1" applyAlignment="1">
      <alignment horizontal="justify" vertical="center" wrapText="1"/>
    </xf>
    <xf numFmtId="164" fontId="9" fillId="0" borderId="9"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9"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9" xfId="0" applyFont="1" applyFill="1" applyBorder="1" applyAlignment="1">
      <alignment horizontal="justify" vertical="center" wrapText="1"/>
    </xf>
    <xf numFmtId="164" fontId="0" fillId="0" borderId="0" xfId="0" applyNumberFormat="1" applyFont="1" applyAlignment="1">
      <alignment vertical="center"/>
    </xf>
    <xf numFmtId="164" fontId="11" fillId="0" borderId="0" xfId="0" applyNumberFormat="1" applyFont="1" applyAlignment="1">
      <alignment vertical="center"/>
    </xf>
    <xf numFmtId="0" fontId="0" fillId="0" borderId="5" xfId="0" applyBorder="1"/>
    <xf numFmtId="0" fontId="14" fillId="0" borderId="5" xfId="0" applyFont="1" applyBorder="1" applyAlignment="1">
      <alignment horizontal="center" vertical="center"/>
    </xf>
    <xf numFmtId="0" fontId="0" fillId="0" borderId="5" xfId="0" applyBorder="1" applyAlignment="1">
      <alignment horizontal="center" vertical="center"/>
    </xf>
    <xf numFmtId="0" fontId="10" fillId="0" borderId="11"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5" xfId="0" applyFont="1" applyFill="1" applyBorder="1" applyAlignment="1">
      <alignment horizontal="left" vertical="center" wrapText="1"/>
    </xf>
    <xf numFmtId="164" fontId="10"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43" fontId="11" fillId="0" borderId="0" xfId="3" applyFont="1" applyAlignment="1">
      <alignment vertical="center"/>
    </xf>
    <xf numFmtId="44" fontId="0" fillId="0" borderId="0" xfId="2" applyFont="1" applyAlignment="1">
      <alignment vertical="center"/>
    </xf>
    <xf numFmtId="164" fontId="10" fillId="0" borderId="6"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0" fontId="9" fillId="0" borderId="0" xfId="0" applyFont="1" applyFill="1" applyAlignment="1">
      <alignment vertical="top" wrapText="1"/>
    </xf>
    <xf numFmtId="0" fontId="0" fillId="0" borderId="0" xfId="0" applyFont="1" applyAlignment="1"/>
    <xf numFmtId="9" fontId="4" fillId="5" borderId="34" xfId="0" applyNumberFormat="1" applyFont="1" applyFill="1" applyBorder="1" applyAlignment="1">
      <alignment horizontal="center" vertical="center" wrapText="1"/>
    </xf>
    <xf numFmtId="0" fontId="10" fillId="0" borderId="21"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10" fillId="0" borderId="37" xfId="0" applyFont="1" applyFill="1" applyBorder="1" applyAlignment="1">
      <alignment vertical="center" wrapText="1"/>
    </xf>
    <xf numFmtId="164" fontId="10" fillId="0" borderId="20" xfId="0"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1" xfId="0" applyFont="1" applyFill="1" applyBorder="1" applyAlignment="1">
      <alignment horizontal="justify" vertical="center" wrapText="1"/>
    </xf>
    <xf numFmtId="9" fontId="10" fillId="0" borderId="5"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9" fillId="0" borderId="5" xfId="0" applyNumberFormat="1" applyFont="1" applyFill="1" applyBorder="1" applyAlignment="1">
      <alignment horizontal="center" vertical="center" wrapText="1"/>
    </xf>
    <xf numFmtId="9" fontId="20" fillId="0" borderId="5"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167" fontId="10" fillId="0" borderId="44" xfId="0" applyNumberFormat="1" applyFont="1" applyFill="1" applyBorder="1" applyAlignment="1">
      <alignment horizontal="center" vertical="center" wrapText="1"/>
    </xf>
    <xf numFmtId="9" fontId="0" fillId="0" borderId="5" xfId="1" applyFont="1" applyFill="1" applyBorder="1" applyAlignment="1">
      <alignment horizontal="center" vertical="center"/>
    </xf>
    <xf numFmtId="9" fontId="4" fillId="0" borderId="5" xfId="1" applyFont="1" applyFill="1" applyBorder="1" applyAlignment="1">
      <alignment horizontal="center" vertical="center"/>
    </xf>
    <xf numFmtId="9" fontId="3" fillId="0" borderId="5" xfId="1" applyFont="1" applyFill="1" applyBorder="1" applyAlignment="1">
      <alignment horizontal="center" vertical="center"/>
    </xf>
    <xf numFmtId="9" fontId="4" fillId="0" borderId="0" xfId="1" applyFont="1" applyFill="1" applyAlignment="1">
      <alignment horizontal="center" vertical="center"/>
    </xf>
    <xf numFmtId="0" fontId="0" fillId="0" borderId="5" xfId="0" applyFont="1" applyFill="1" applyBorder="1" applyAlignment="1"/>
    <xf numFmtId="9" fontId="10" fillId="0" borderId="14" xfId="0" applyNumberFormat="1" applyFont="1" applyFill="1" applyBorder="1" applyAlignment="1">
      <alignment horizontal="center" vertical="center" wrapText="1"/>
    </xf>
    <xf numFmtId="9" fontId="17" fillId="0" borderId="44" xfId="0" applyNumberFormat="1" applyFont="1" applyFill="1" applyBorder="1" applyAlignment="1">
      <alignment horizontal="center" vertical="center" wrapText="1"/>
    </xf>
    <xf numFmtId="9" fontId="10" fillId="0" borderId="44" xfId="0" applyNumberFormat="1" applyFont="1" applyFill="1" applyBorder="1" applyAlignment="1">
      <alignment horizontal="center" vertical="center" wrapText="1"/>
    </xf>
    <xf numFmtId="9" fontId="18" fillId="0" borderId="44"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9" fontId="10" fillId="0" borderId="45" xfId="0" applyNumberFormat="1" applyFont="1" applyFill="1" applyBorder="1" applyAlignment="1">
      <alignment horizontal="center" vertical="center" wrapText="1"/>
    </xf>
    <xf numFmtId="9" fontId="17" fillId="0" borderId="5" xfId="0" applyNumberFormat="1"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9" fontId="10" fillId="0" borderId="47" xfId="0" applyNumberFormat="1" applyFont="1" applyFill="1" applyBorder="1" applyAlignment="1">
      <alignment horizontal="center" vertical="center" wrapText="1"/>
    </xf>
    <xf numFmtId="9" fontId="10"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0" fillId="0" borderId="20" xfId="1" applyFont="1" applyFill="1" applyBorder="1" applyAlignment="1">
      <alignment horizontal="center" vertical="center"/>
    </xf>
    <xf numFmtId="9" fontId="18" fillId="0" borderId="47"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4" fillId="0" borderId="20" xfId="1" applyFont="1" applyFill="1" applyBorder="1" applyAlignment="1">
      <alignment horizontal="center" vertical="center"/>
    </xf>
    <xf numFmtId="9" fontId="3" fillId="0" borderId="20" xfId="1" applyFont="1" applyFill="1" applyBorder="1" applyAlignment="1">
      <alignment horizontal="center" vertical="center"/>
    </xf>
    <xf numFmtId="9" fontId="20" fillId="0" borderId="20"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49"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wrapText="1"/>
    </xf>
    <xf numFmtId="9" fontId="19" fillId="0" borderId="39"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9" fillId="0" borderId="15" xfId="0" applyFont="1" applyFill="1" applyBorder="1" applyAlignment="1">
      <alignment horizontal="justify" vertical="center" wrapText="1"/>
    </xf>
    <xf numFmtId="9" fontId="4" fillId="0" borderId="5" xfId="0" applyNumberFormat="1" applyFont="1" applyFill="1" applyBorder="1" applyAlignment="1">
      <alignment horizontal="center" vertical="center"/>
    </xf>
    <xf numFmtId="9" fontId="0" fillId="0" borderId="19" xfId="1" applyFont="1" applyFill="1" applyBorder="1" applyAlignment="1">
      <alignment horizontal="center" vertical="center"/>
    </xf>
    <xf numFmtId="0" fontId="4" fillId="0" borderId="19" xfId="0" applyFont="1" applyBorder="1" applyAlignment="1">
      <alignment vertical="center" wrapText="1"/>
    </xf>
    <xf numFmtId="0" fontId="10" fillId="0" borderId="5"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9" fontId="20" fillId="0" borderId="15" xfId="0" applyNumberFormat="1" applyFont="1" applyFill="1" applyBorder="1" applyAlignment="1">
      <alignment horizontal="center" vertical="center"/>
    </xf>
    <xf numFmtId="164" fontId="9" fillId="0" borderId="35" xfId="0" applyNumberFormat="1" applyFont="1" applyFill="1" applyBorder="1" applyAlignment="1">
      <alignment horizontal="center" vertical="center" wrapText="1"/>
    </xf>
    <xf numFmtId="0" fontId="0" fillId="0" borderId="0" xfId="0" applyFont="1" applyBorder="1" applyAlignment="1">
      <alignment vertical="center"/>
    </xf>
    <xf numFmtId="164" fontId="2" fillId="6" borderId="53" xfId="2" applyNumberFormat="1" applyFont="1" applyFill="1" applyBorder="1" applyAlignment="1">
      <alignment vertical="center"/>
    </xf>
    <xf numFmtId="0" fontId="0" fillId="6" borderId="57" xfId="0" applyFont="1" applyFill="1" applyBorder="1" applyAlignment="1">
      <alignment vertical="center"/>
    </xf>
    <xf numFmtId="0" fontId="10" fillId="0" borderId="52"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9" fillId="0" borderId="52" xfId="0" applyFont="1" applyFill="1" applyBorder="1" applyAlignment="1">
      <alignment horizontal="justify" vertical="center" wrapText="1"/>
    </xf>
    <xf numFmtId="0" fontId="10" fillId="0" borderId="54" xfId="0" applyFont="1" applyFill="1" applyBorder="1" applyAlignment="1">
      <alignment horizontal="justify" vertical="center" wrapText="1"/>
    </xf>
    <xf numFmtId="9" fontId="2" fillId="6" borderId="53" xfId="1" applyFont="1" applyFill="1" applyBorder="1" applyAlignment="1">
      <alignment horizontal="center" vertical="center"/>
    </xf>
    <xf numFmtId="0" fontId="22" fillId="0" borderId="5" xfId="0" applyNumberFormat="1" applyFont="1" applyFill="1" applyBorder="1" applyAlignment="1">
      <alignment horizontal="center" vertical="center" wrapText="1"/>
    </xf>
    <xf numFmtId="9" fontId="10" fillId="0" borderId="5" xfId="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167" fontId="10" fillId="0" borderId="5" xfId="0" applyNumberFormat="1" applyFont="1" applyFill="1" applyBorder="1" applyAlignment="1">
      <alignment horizontal="left" vertical="center" wrapText="1"/>
    </xf>
    <xf numFmtId="167" fontId="10" fillId="0" borderId="5" xfId="0" applyNumberFormat="1" applyFont="1" applyFill="1" applyBorder="1" applyAlignment="1">
      <alignment horizontal="left" vertical="top" wrapText="1"/>
    </xf>
    <xf numFmtId="9" fontId="10" fillId="0" borderId="5" xfId="0" applyNumberFormat="1" applyFont="1" applyFill="1" applyBorder="1" applyAlignment="1">
      <alignment horizontal="left" vertical="center" wrapText="1"/>
    </xf>
    <xf numFmtId="9" fontId="18" fillId="0" borderId="11" xfId="0" applyNumberFormat="1" applyFont="1" applyFill="1" applyBorder="1" applyAlignment="1">
      <alignment horizontal="center" vertical="center" wrapText="1"/>
    </xf>
    <xf numFmtId="9" fontId="17" fillId="0" borderId="5" xfId="1" applyFont="1" applyFill="1" applyBorder="1" applyAlignment="1">
      <alignment horizontal="center" vertical="center"/>
    </xf>
    <xf numFmtId="9" fontId="18" fillId="0" borderId="20" xfId="0" applyNumberFormat="1" applyFont="1" applyFill="1" applyBorder="1" applyAlignment="1">
      <alignment horizontal="center" vertical="center" wrapText="1"/>
    </xf>
    <xf numFmtId="9" fontId="18" fillId="0" borderId="35"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0" xfId="0" applyFont="1" applyBorder="1" applyAlignment="1">
      <alignment vertical="center"/>
    </xf>
    <xf numFmtId="164" fontId="10" fillId="0" borderId="19" xfId="0" applyNumberFormat="1" applyFont="1" applyBorder="1" applyAlignment="1">
      <alignment vertical="center"/>
    </xf>
    <xf numFmtId="0" fontId="4" fillId="0" borderId="6" xfId="0" quotePrefix="1" applyFont="1" applyBorder="1" applyAlignment="1">
      <alignment horizontal="justify" vertical="center" wrapText="1"/>
    </xf>
    <xf numFmtId="9" fontId="9" fillId="0" borderId="5" xfId="1" applyFont="1" applyBorder="1" applyAlignment="1">
      <alignment horizontal="center" vertical="center" wrapText="1"/>
    </xf>
    <xf numFmtId="0" fontId="4" fillId="0" borderId="19" xfId="0" quotePrefix="1" applyFont="1" applyBorder="1" applyAlignment="1">
      <alignment vertical="center" wrapText="1"/>
    </xf>
    <xf numFmtId="0" fontId="9" fillId="0" borderId="19" xfId="0" applyFont="1" applyBorder="1" applyAlignment="1">
      <alignment vertical="center" wrapText="1"/>
    </xf>
    <xf numFmtId="164" fontId="9" fillId="0" borderId="14" xfId="0" applyNumberFormat="1" applyFont="1" applyBorder="1" applyAlignment="1">
      <alignment vertical="center" wrapText="1"/>
    </xf>
    <xf numFmtId="164" fontId="21" fillId="6" borderId="56" xfId="0" applyNumberFormat="1" applyFont="1" applyFill="1" applyBorder="1" applyAlignment="1">
      <alignment horizontal="center" vertical="center"/>
    </xf>
    <xf numFmtId="44" fontId="21" fillId="6" borderId="53" xfId="2" applyFont="1" applyFill="1" applyBorder="1" applyAlignment="1">
      <alignment horizontal="center" vertical="center"/>
    </xf>
    <xf numFmtId="44" fontId="21" fillId="6" borderId="56" xfId="2" applyFont="1" applyFill="1" applyBorder="1" applyAlignment="1">
      <alignment horizontal="center" vertical="center"/>
    </xf>
    <xf numFmtId="9" fontId="21" fillId="6" borderId="53" xfId="1" applyFont="1" applyFill="1" applyBorder="1" applyAlignment="1">
      <alignment horizontal="center" vertical="center"/>
    </xf>
    <xf numFmtId="164" fontId="21" fillId="6" borderId="53" xfId="2" applyNumberFormat="1" applyFont="1" applyFill="1" applyBorder="1" applyAlignment="1">
      <alignment horizontal="center" vertical="center"/>
    </xf>
    <xf numFmtId="0" fontId="4" fillId="0" borderId="22" xfId="0" quotePrefix="1" applyFont="1" applyBorder="1" applyAlignment="1">
      <alignment vertical="center" wrapText="1"/>
    </xf>
    <xf numFmtId="0" fontId="4" fillId="0" borderId="22" xfId="0" applyFont="1" applyBorder="1" applyAlignment="1">
      <alignment vertical="center" wrapText="1"/>
    </xf>
    <xf numFmtId="1" fontId="4" fillId="0" borderId="14" xfId="3" applyNumberFormat="1" applyFont="1" applyFill="1" applyBorder="1" applyAlignment="1">
      <alignment horizontal="center" vertical="center" wrapText="1"/>
    </xf>
    <xf numFmtId="2" fontId="4" fillId="0" borderId="5" xfId="3" applyNumberFormat="1" applyFont="1" applyFill="1" applyBorder="1" applyAlignment="1">
      <alignment horizontal="center" vertical="center" wrapText="1"/>
    </xf>
    <xf numFmtId="0" fontId="0" fillId="7" borderId="0" xfId="0" applyFont="1" applyFill="1" applyAlignment="1">
      <alignment vertical="center"/>
    </xf>
    <xf numFmtId="0" fontId="4" fillId="7" borderId="14" xfId="0" applyFont="1" applyFill="1" applyBorder="1" applyAlignment="1">
      <alignment horizontal="justify" vertical="center" wrapText="1"/>
    </xf>
    <xf numFmtId="9" fontId="4" fillId="7" borderId="31" xfId="0" applyNumberFormat="1"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4" xfId="0" applyFont="1" applyFill="1" applyBorder="1" applyAlignment="1">
      <alignment horizontal="center" vertical="center"/>
    </xf>
    <xf numFmtId="1" fontId="4" fillId="7" borderId="14"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14" xfId="0" applyNumberFormat="1" applyFont="1" applyFill="1" applyBorder="1" applyAlignment="1">
      <alignment horizontal="center" vertical="center" wrapText="1"/>
    </xf>
    <xf numFmtId="164" fontId="4" fillId="7" borderId="14" xfId="0" applyNumberFormat="1" applyFont="1" applyFill="1" applyBorder="1" applyAlignment="1">
      <alignment horizontal="center" vertical="center" wrapText="1"/>
    </xf>
    <xf numFmtId="0" fontId="4" fillId="7" borderId="19" xfId="0" applyFont="1" applyFill="1" applyBorder="1" applyAlignment="1">
      <alignment vertical="center" wrapText="1"/>
    </xf>
    <xf numFmtId="164" fontId="9" fillId="7" borderId="14" xfId="0" applyNumberFormat="1" applyFont="1" applyFill="1" applyBorder="1" applyAlignment="1">
      <alignment horizontal="center" vertical="center" wrapText="1"/>
    </xf>
    <xf numFmtId="9" fontId="9" fillId="7" borderId="14" xfId="1" applyFont="1" applyFill="1" applyBorder="1" applyAlignment="1">
      <alignment horizontal="center" vertical="center" wrapText="1"/>
    </xf>
    <xf numFmtId="0" fontId="10" fillId="7" borderId="9" xfId="0" applyFont="1" applyFill="1" applyBorder="1" applyAlignment="1">
      <alignment horizontal="center" vertical="center" wrapText="1"/>
    </xf>
    <xf numFmtId="0" fontId="0" fillId="7" borderId="0" xfId="0" applyFont="1" applyFill="1"/>
    <xf numFmtId="0" fontId="0" fillId="7" borderId="0" xfId="0" applyFont="1" applyFill="1" applyAlignment="1"/>
    <xf numFmtId="0" fontId="4" fillId="7" borderId="5" xfId="0" applyFont="1" applyFill="1" applyBorder="1" applyAlignment="1">
      <alignment horizontal="justify" vertical="center" wrapText="1"/>
    </xf>
    <xf numFmtId="9" fontId="4" fillId="7" borderId="34" xfId="0" applyNumberFormat="1" applyFont="1" applyFill="1" applyBorder="1" applyAlignment="1">
      <alignment horizontal="center" vertical="center" wrapText="1"/>
    </xf>
    <xf numFmtId="0" fontId="4" fillId="7" borderId="5" xfId="0" applyFont="1" applyFill="1" applyBorder="1" applyAlignment="1">
      <alignment horizontal="center" vertical="center"/>
    </xf>
    <xf numFmtId="0" fontId="4" fillId="7" borderId="5"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5" xfId="0" applyNumberFormat="1"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0" fontId="4" fillId="7" borderId="20" xfId="0" applyFont="1" applyFill="1" applyBorder="1" applyAlignment="1">
      <alignment horizontal="center" vertical="center" wrapText="1"/>
    </xf>
    <xf numFmtId="0" fontId="11" fillId="7" borderId="5" xfId="0" applyFont="1" applyFill="1" applyBorder="1" applyAlignment="1"/>
    <xf numFmtId="0" fontId="11" fillId="7" borderId="21" xfId="0" applyFont="1" applyFill="1" applyBorder="1" applyAlignment="1"/>
    <xf numFmtId="0" fontId="11" fillId="7" borderId="54" xfId="0" applyFont="1" applyFill="1" applyBorder="1" applyAlignment="1"/>
    <xf numFmtId="164" fontId="10" fillId="7" borderId="21" xfId="0" applyNumberFormat="1" applyFont="1" applyFill="1" applyBorder="1" applyAlignment="1">
      <alignment horizontal="center" vertical="center"/>
    </xf>
    <xf numFmtId="164" fontId="10" fillId="7" borderId="5" xfId="0" applyNumberFormat="1" applyFont="1" applyFill="1" applyBorder="1" applyAlignment="1">
      <alignment horizontal="center" vertical="center"/>
    </xf>
    <xf numFmtId="9" fontId="10" fillId="7" borderId="5" xfId="1" applyFont="1" applyFill="1" applyBorder="1" applyAlignment="1">
      <alignment horizontal="center" vertical="center"/>
    </xf>
    <xf numFmtId="0" fontId="10" fillId="7" borderId="8"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164" fontId="9" fillId="0" borderId="15"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8" borderId="15" xfId="0" applyFont="1" applyFill="1" applyBorder="1" applyAlignment="1">
      <alignment horizontal="center" vertical="center"/>
    </xf>
    <xf numFmtId="0" fontId="4" fillId="8" borderId="19" xfId="0" applyFont="1" applyFill="1" applyBorder="1" applyAlignment="1">
      <alignment horizontal="center" vertical="center"/>
    </xf>
    <xf numFmtId="0" fontId="4" fillId="8" borderId="14" xfId="0" applyFont="1" applyFill="1" applyBorder="1" applyAlignment="1">
      <alignment horizontal="center" vertical="center"/>
    </xf>
    <xf numFmtId="0" fontId="8" fillId="0" borderId="26"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0" fontId="4" fillId="8" borderId="15" xfId="0" applyFont="1" applyFill="1" applyBorder="1" applyAlignment="1">
      <alignment horizontal="justify" vertical="center" wrapText="1"/>
    </xf>
    <xf numFmtId="0" fontId="4" fillId="8" borderId="19" xfId="0" applyFont="1" applyFill="1" applyBorder="1" applyAlignment="1">
      <alignment horizontal="justify" vertical="center" wrapText="1"/>
    </xf>
    <xf numFmtId="0" fontId="4" fillId="8" borderId="14"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4" xfId="0" applyFont="1" applyFill="1" applyBorder="1" applyAlignment="1">
      <alignment horizontal="center" vertical="center" wrapText="1"/>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164" fontId="10" fillId="0" borderId="19" xfId="0" applyNumberFormat="1" applyFont="1" applyBorder="1" applyAlignment="1">
      <alignment horizontal="center" vertical="center"/>
    </xf>
    <xf numFmtId="0" fontId="12" fillId="0" borderId="19" xfId="0" applyFont="1" applyBorder="1" applyAlignment="1">
      <alignment horizontal="center" vertical="center"/>
    </xf>
    <xf numFmtId="9" fontId="4" fillId="8" borderId="33" xfId="0" applyNumberFormat="1" applyFont="1" applyFill="1" applyBorder="1" applyAlignment="1">
      <alignment horizontal="center" vertical="center" wrapText="1"/>
    </xf>
    <xf numFmtId="9" fontId="4" fillId="8" borderId="19" xfId="0" applyNumberFormat="1" applyFont="1" applyFill="1" applyBorder="1" applyAlignment="1">
      <alignment horizontal="center" vertical="center" wrapText="1"/>
    </xf>
    <xf numFmtId="9" fontId="4" fillId="8" borderId="14" xfId="0" applyNumberFormat="1" applyFont="1" applyFill="1" applyBorder="1" applyAlignment="1">
      <alignment horizontal="center" vertical="center" wrapText="1"/>
    </xf>
    <xf numFmtId="9" fontId="4" fillId="8" borderId="15" xfId="0" applyNumberFormat="1" applyFont="1" applyFill="1" applyBorder="1" applyAlignment="1">
      <alignment horizontal="center" vertical="center" wrapText="1"/>
    </xf>
    <xf numFmtId="9" fontId="4" fillId="8" borderId="32"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47" xfId="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168" fontId="4" fillId="8" borderId="15" xfId="3" applyNumberFormat="1" applyFont="1" applyFill="1" applyBorder="1" applyAlignment="1">
      <alignment horizontal="center" vertical="center" wrapText="1"/>
    </xf>
    <xf numFmtId="168" fontId="4" fillId="8" borderId="14" xfId="3" applyNumberFormat="1" applyFont="1" applyFill="1" applyBorder="1" applyAlignment="1">
      <alignment horizontal="center" vertical="center" wrapText="1"/>
    </xf>
    <xf numFmtId="164" fontId="10" fillId="0" borderId="15"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9" fontId="4" fillId="8" borderId="15" xfId="0" applyNumberFormat="1" applyFont="1" applyFill="1" applyBorder="1" applyAlignment="1">
      <alignment horizontal="center" vertical="center"/>
    </xf>
    <xf numFmtId="9" fontId="4" fillId="8" borderId="14" xfId="0" applyNumberFormat="1" applyFont="1" applyFill="1" applyBorder="1" applyAlignment="1">
      <alignment horizontal="center" vertical="center"/>
    </xf>
    <xf numFmtId="0" fontId="4" fillId="0" borderId="5" xfId="0" applyFont="1" applyBorder="1" applyAlignment="1">
      <alignment horizontal="center" vertical="center"/>
    </xf>
    <xf numFmtId="9" fontId="18" fillId="0" borderId="1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9" fontId="4" fillId="5" borderId="22"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0" fontId="12" fillId="0" borderId="22" xfId="0" applyFont="1" applyBorder="1" applyAlignment="1">
      <alignment horizontal="center" vertical="center"/>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9" fontId="10" fillId="0" borderId="19" xfId="0" applyNumberFormat="1" applyFont="1" applyFill="1" applyBorder="1" applyAlignment="1">
      <alignment horizontal="center" vertical="center"/>
    </xf>
    <xf numFmtId="9" fontId="10" fillId="0" borderId="22"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9" fontId="4" fillId="0" borderId="32" xfId="0" applyNumberFormat="1" applyFont="1" applyFill="1" applyBorder="1" applyAlignment="1">
      <alignment horizontal="center" vertical="center"/>
    </xf>
    <xf numFmtId="9" fontId="4" fillId="0" borderId="33"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justify" vertical="center" wrapText="1"/>
    </xf>
    <xf numFmtId="9" fontId="4" fillId="0" borderId="18"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164" fontId="9" fillId="0" borderId="15"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8" fillId="0" borderId="19"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9" fontId="4" fillId="0" borderId="14" xfId="1" applyFont="1" applyFill="1" applyBorder="1" applyAlignment="1">
      <alignment horizontal="center" vertical="center"/>
    </xf>
    <xf numFmtId="168" fontId="1" fillId="8" borderId="15" xfId="3" applyNumberFormat="1" applyFont="1" applyFill="1" applyBorder="1" applyAlignment="1">
      <alignment horizontal="center" vertical="center" wrapText="1"/>
    </xf>
    <xf numFmtId="168" fontId="1" fillId="8" borderId="14" xfId="3"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0" fontId="4" fillId="0" borderId="15" xfId="0" quotePrefix="1" applyFont="1" applyBorder="1" applyAlignment="1">
      <alignment horizontal="center" vertical="center" wrapText="1"/>
    </xf>
    <xf numFmtId="0" fontId="4" fillId="0" borderId="19" xfId="0" quotePrefix="1" applyFont="1" applyBorder="1" applyAlignment="1">
      <alignment horizontal="center" vertical="center" wrapText="1"/>
    </xf>
    <xf numFmtId="165" fontId="9" fillId="0" borderId="19" xfId="2" applyNumberFormat="1" applyFont="1" applyBorder="1" applyAlignment="1">
      <alignment horizontal="center" vertical="center" wrapText="1"/>
    </xf>
    <xf numFmtId="164" fontId="10" fillId="0" borderId="15" xfId="0" applyNumberFormat="1" applyFont="1" applyFill="1" applyBorder="1" applyAlignment="1">
      <alignment vertical="center" wrapText="1"/>
    </xf>
    <xf numFmtId="164" fontId="10" fillId="0" borderId="19" xfId="0" applyNumberFormat="1" applyFont="1" applyFill="1" applyBorder="1" applyAlignment="1">
      <alignment vertical="center" wrapText="1"/>
    </xf>
    <xf numFmtId="164" fontId="10" fillId="0" borderId="14" xfId="0" applyNumberFormat="1" applyFont="1" applyFill="1" applyBorder="1" applyAlignment="1">
      <alignment vertical="center" wrapText="1"/>
    </xf>
    <xf numFmtId="0" fontId="10" fillId="0" borderId="58" xfId="0" applyFont="1" applyFill="1" applyBorder="1" applyAlignment="1">
      <alignment horizontal="justify" vertical="center" wrapText="1"/>
    </xf>
    <xf numFmtId="9" fontId="18" fillId="0" borderId="50" xfId="0" applyNumberFormat="1" applyFont="1" applyFill="1" applyBorder="1" applyAlignment="1">
      <alignment horizontal="center" vertical="center" wrapText="1"/>
    </xf>
    <xf numFmtId="9" fontId="18" fillId="0" borderId="5" xfId="0" applyNumberFormat="1" applyFont="1" applyFill="1" applyBorder="1" applyAlignment="1">
      <alignment vertical="center" wrapText="1"/>
    </xf>
    <xf numFmtId="0" fontId="18" fillId="0" borderId="5" xfId="0" applyNumberFormat="1" applyFont="1" applyFill="1" applyBorder="1" applyAlignment="1">
      <alignment vertical="center" wrapText="1"/>
    </xf>
    <xf numFmtId="0" fontId="4" fillId="0" borderId="14" xfId="0" quotePrefix="1" applyFont="1" applyBorder="1" applyAlignment="1">
      <alignment horizontal="justify" vertical="center" wrapText="1"/>
    </xf>
    <xf numFmtId="0" fontId="4" fillId="0" borderId="12" xfId="0" applyFont="1" applyBorder="1" applyAlignment="1">
      <alignment horizontal="justify" vertical="center" wrapText="1"/>
    </xf>
    <xf numFmtId="44" fontId="4" fillId="0" borderId="58" xfId="2" applyFont="1" applyBorder="1" applyAlignment="1">
      <alignment horizontal="center" vertical="center" wrapText="1"/>
    </xf>
    <xf numFmtId="44" fontId="4" fillId="9" borderId="14" xfId="2"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xf>
    <xf numFmtId="0" fontId="4" fillId="0" borderId="19" xfId="0" applyFont="1" applyBorder="1" applyAlignment="1">
      <alignment horizontal="center" vertical="center"/>
    </xf>
    <xf numFmtId="9" fontId="4" fillId="5" borderId="19"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9" xfId="0" applyFont="1" applyFill="1" applyBorder="1" applyAlignment="1">
      <alignment horizontal="center" vertical="center"/>
    </xf>
    <xf numFmtId="9" fontId="4" fillId="0" borderId="19" xfId="1"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4" fillId="0" borderId="19" xfId="0" quotePrefix="1" applyFont="1" applyBorder="1" applyAlignment="1">
      <alignment horizontal="center" vertical="center" wrapText="1"/>
    </xf>
    <xf numFmtId="168" fontId="4" fillId="8" borderId="19" xfId="3" applyNumberFormat="1" applyFont="1" applyFill="1" applyBorder="1" applyAlignment="1">
      <alignment horizontal="center" vertical="center" wrapText="1"/>
    </xf>
    <xf numFmtId="9" fontId="4" fillId="8" borderId="19"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19" xfId="0" applyNumberFormat="1" applyFont="1" applyBorder="1" applyAlignment="1">
      <alignment horizontal="center" vertical="center" wrapText="1"/>
    </xf>
    <xf numFmtId="164" fontId="10" fillId="0" borderId="19" xfId="0" applyNumberFormat="1" applyFont="1" applyFill="1" applyBorder="1" applyAlignment="1">
      <alignment horizontal="center" vertical="center"/>
    </xf>
    <xf numFmtId="0" fontId="18" fillId="0" borderId="15" xfId="0" applyNumberFormat="1" applyFont="1" applyFill="1" applyBorder="1" applyAlignment="1">
      <alignment vertical="center" wrapText="1"/>
    </xf>
    <xf numFmtId="0" fontId="18" fillId="0" borderId="19" xfId="0" applyNumberFormat="1" applyFont="1" applyFill="1" applyBorder="1" applyAlignment="1">
      <alignment vertical="center" wrapText="1"/>
    </xf>
    <xf numFmtId="0" fontId="18" fillId="0" borderId="22" xfId="0" applyNumberFormat="1" applyFont="1" applyFill="1" applyBorder="1" applyAlignment="1">
      <alignment vertical="center" wrapText="1"/>
    </xf>
    <xf numFmtId="9" fontId="10" fillId="0" borderId="20" xfId="0" applyNumberFormat="1" applyFont="1" applyFill="1" applyBorder="1" applyAlignment="1">
      <alignment horizontal="left" vertical="center" wrapText="1"/>
    </xf>
    <xf numFmtId="9" fontId="4" fillId="0" borderId="5" xfId="1" applyFont="1" applyFill="1" applyBorder="1" applyAlignment="1">
      <alignment horizontal="center" vertical="center" wrapText="1"/>
    </xf>
    <xf numFmtId="9" fontId="10" fillId="0" borderId="48" xfId="0" applyNumberFormat="1" applyFont="1" applyFill="1" applyBorder="1" applyAlignment="1">
      <alignment horizontal="center" vertical="center" wrapText="1"/>
    </xf>
    <xf numFmtId="9" fontId="17" fillId="0" borderId="15" xfId="1" applyFont="1" applyFill="1" applyBorder="1" applyAlignment="1">
      <alignment horizontal="center" vertical="center" wrapText="1"/>
    </xf>
    <xf numFmtId="9" fontId="17" fillId="0" borderId="14" xfId="1" applyFont="1" applyFill="1" applyBorder="1" applyAlignment="1">
      <alignment horizontal="center" vertical="center" wrapText="1"/>
    </xf>
    <xf numFmtId="0" fontId="10" fillId="0" borderId="5" xfId="0" applyFont="1" applyFill="1" applyBorder="1" applyAlignment="1">
      <alignment vertical="center" wrapText="1"/>
    </xf>
    <xf numFmtId="44" fontId="9" fillId="0" borderId="5" xfId="2" applyFont="1" applyBorder="1" applyAlignment="1">
      <alignment horizontal="center" vertical="center" wrapText="1"/>
    </xf>
    <xf numFmtId="164" fontId="9" fillId="9" borderId="36" xfId="0" applyNumberFormat="1" applyFont="1" applyFill="1" applyBorder="1" applyAlignment="1">
      <alignment horizontal="center" vertical="center" wrapText="1"/>
    </xf>
    <xf numFmtId="164" fontId="9" fillId="9" borderId="14" xfId="0" applyNumberFormat="1" applyFont="1" applyFill="1" applyBorder="1" applyAlignment="1">
      <alignment horizontal="center" vertical="center" wrapText="1"/>
    </xf>
    <xf numFmtId="164" fontId="10" fillId="15" borderId="5" xfId="0" applyNumberFormat="1" applyFont="1" applyFill="1" applyBorder="1" applyAlignment="1">
      <alignment horizontal="center" vertical="center" wrapText="1"/>
    </xf>
    <xf numFmtId="164" fontId="10" fillId="15" borderId="36" xfId="0" applyNumberFormat="1" applyFont="1" applyFill="1" applyBorder="1" applyAlignment="1">
      <alignment horizontal="center" vertical="center" wrapText="1"/>
    </xf>
    <xf numFmtId="164" fontId="10" fillId="15" borderId="15" xfId="0" applyNumberFormat="1" applyFont="1" applyFill="1" applyBorder="1" applyAlignment="1">
      <alignment horizontal="center" vertical="center" wrapText="1"/>
    </xf>
    <xf numFmtId="9" fontId="4" fillId="8" borderId="19" xfId="0" applyNumberFormat="1" applyFont="1" applyFill="1" applyBorder="1" applyAlignment="1">
      <alignment horizontal="center" vertical="center"/>
    </xf>
    <xf numFmtId="9" fontId="17" fillId="0" borderId="19" xfId="1" applyFont="1" applyFill="1" applyBorder="1" applyAlignment="1">
      <alignment horizontal="center" vertical="center" wrapText="1"/>
    </xf>
    <xf numFmtId="164" fontId="10" fillId="6" borderId="19" xfId="0" applyNumberFormat="1" applyFont="1" applyFill="1" applyBorder="1" applyAlignment="1">
      <alignment horizontal="center" vertical="center"/>
    </xf>
    <xf numFmtId="164" fontId="10" fillId="11" borderId="19" xfId="0" applyNumberFormat="1" applyFont="1" applyFill="1" applyBorder="1" applyAlignment="1">
      <alignment horizontal="center" vertical="center"/>
    </xf>
    <xf numFmtId="44" fontId="4" fillId="0" borderId="82" xfId="2" applyFont="1" applyBorder="1" applyAlignment="1">
      <alignment horizontal="center" vertical="center" wrapText="1"/>
    </xf>
    <xf numFmtId="44" fontId="9" fillId="0" borderId="5" xfId="2" applyFont="1" applyFill="1" applyBorder="1" applyAlignment="1">
      <alignment horizontal="center" vertical="center" wrapText="1"/>
    </xf>
    <xf numFmtId="44" fontId="9" fillId="0" borderId="15" xfId="2" applyFont="1" applyFill="1" applyBorder="1" applyAlignment="1">
      <alignment horizontal="center" vertical="center" wrapText="1"/>
    </xf>
    <xf numFmtId="165" fontId="0" fillId="0" borderId="0" xfId="2" applyNumberFormat="1" applyFont="1" applyAlignment="1">
      <alignment vertical="center"/>
    </xf>
    <xf numFmtId="44" fontId="9" fillId="0" borderId="14" xfId="2" applyFont="1" applyFill="1" applyBorder="1" applyAlignment="1">
      <alignment horizontal="center" vertical="center" wrapText="1"/>
    </xf>
    <xf numFmtId="44" fontId="9" fillId="0" borderId="36" xfId="2" applyFont="1" applyFill="1" applyBorder="1" applyAlignment="1">
      <alignment horizontal="center" vertical="center" wrapText="1"/>
    </xf>
    <xf numFmtId="44" fontId="10" fillId="0" borderId="19" xfId="2" applyFont="1" applyFill="1" applyBorder="1" applyAlignment="1">
      <alignment horizontal="center" vertical="center"/>
    </xf>
    <xf numFmtId="44" fontId="9" fillId="0" borderId="19" xfId="2" applyFont="1" applyFill="1" applyBorder="1" applyAlignment="1">
      <alignment horizontal="center" vertical="center" wrapText="1"/>
    </xf>
    <xf numFmtId="164" fontId="21" fillId="6" borderId="56" xfId="2" applyNumberFormat="1" applyFont="1" applyFill="1" applyBorder="1" applyAlignment="1">
      <alignment horizontal="center" vertical="center"/>
    </xf>
    <xf numFmtId="44" fontId="9" fillId="7" borderId="14" xfId="2" applyFont="1" applyFill="1" applyBorder="1" applyAlignment="1">
      <alignment horizontal="center" vertical="center" wrapText="1"/>
    </xf>
    <xf numFmtId="44" fontId="10" fillId="7" borderId="5" xfId="2" applyFont="1" applyFill="1" applyBorder="1" applyAlignment="1">
      <alignment horizontal="center" vertical="center"/>
    </xf>
    <xf numFmtId="44" fontId="9" fillId="0" borderId="14" xfId="2" applyFont="1" applyBorder="1" applyAlignment="1">
      <alignment horizontal="center" vertical="center" wrapText="1"/>
    </xf>
    <xf numFmtId="44" fontId="10" fillId="15" borderId="5" xfId="2" applyFont="1" applyFill="1" applyBorder="1" applyAlignment="1">
      <alignment horizontal="center" vertical="center" wrapText="1"/>
    </xf>
    <xf numFmtId="44" fontId="9" fillId="9" borderId="36" xfId="2" applyFont="1" applyFill="1" applyBorder="1" applyAlignment="1">
      <alignment horizontal="center" vertical="center" wrapText="1"/>
    </xf>
    <xf numFmtId="44" fontId="10" fillId="15" borderId="36" xfId="2" applyFont="1" applyFill="1" applyBorder="1" applyAlignment="1">
      <alignment horizontal="center" vertical="center" wrapText="1"/>
    </xf>
    <xf numFmtId="44" fontId="10" fillId="15" borderId="15" xfId="2" applyFont="1" applyFill="1" applyBorder="1" applyAlignment="1">
      <alignment horizontal="center" vertical="center" wrapText="1"/>
    </xf>
    <xf numFmtId="44" fontId="10" fillId="11" borderId="19" xfId="2" applyFont="1" applyFill="1" applyBorder="1" applyAlignment="1">
      <alignment horizontal="center" vertical="center"/>
    </xf>
    <xf numFmtId="44" fontId="10" fillId="6" borderId="19" xfId="2" applyFont="1" applyFill="1" applyBorder="1" applyAlignment="1">
      <alignment horizontal="center" vertical="center"/>
    </xf>
    <xf numFmtId="165" fontId="9" fillId="0" borderId="5" xfId="2" applyNumberFormat="1" applyFont="1" applyBorder="1" applyAlignment="1">
      <alignment horizontal="center" vertical="center" wrapText="1"/>
    </xf>
    <xf numFmtId="165" fontId="9" fillId="0" borderId="5" xfId="2" applyNumberFormat="1" applyFont="1" applyFill="1" applyBorder="1" applyAlignment="1">
      <alignment horizontal="center" vertical="center" wrapText="1"/>
    </xf>
    <xf numFmtId="165" fontId="10" fillId="0" borderId="19" xfId="2" applyNumberFormat="1" applyFont="1" applyFill="1" applyBorder="1" applyAlignment="1">
      <alignment horizontal="center" vertical="center"/>
    </xf>
    <xf numFmtId="44" fontId="10" fillId="0" borderId="15" xfId="2" applyNumberFormat="1" applyFont="1" applyFill="1" applyBorder="1" applyAlignment="1">
      <alignment horizontal="center" vertical="center" wrapText="1"/>
    </xf>
    <xf numFmtId="44" fontId="10" fillId="0" borderId="19" xfId="2" applyNumberFormat="1" applyFont="1" applyFill="1" applyBorder="1" applyAlignment="1">
      <alignment horizontal="center" vertical="center" wrapText="1"/>
    </xf>
    <xf numFmtId="44" fontId="9" fillId="9" borderId="14" xfId="2" applyNumberFormat="1" applyFont="1" applyFill="1" applyBorder="1" applyAlignment="1">
      <alignment horizontal="center" vertical="center" wrapText="1"/>
    </xf>
    <xf numFmtId="9" fontId="10" fillId="0" borderId="14" xfId="0" applyNumberFormat="1" applyFont="1" applyFill="1" applyBorder="1" applyAlignment="1">
      <alignment horizontal="left" vertical="center" wrapText="1"/>
    </xf>
    <xf numFmtId="9" fontId="10" fillId="10" borderId="5" xfId="0" applyNumberFormat="1" applyFont="1" applyFill="1" applyBorder="1" applyAlignment="1">
      <alignment horizontal="lef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15" xfId="0" quotePrefix="1" applyFont="1" applyBorder="1" applyAlignment="1">
      <alignment horizontal="center" vertical="center" wrapText="1"/>
    </xf>
    <xf numFmtId="0" fontId="4" fillId="0" borderId="19" xfId="0" quotePrefix="1" applyFont="1" applyBorder="1" applyAlignment="1">
      <alignment horizontal="center" vertical="center" wrapText="1"/>
    </xf>
    <xf numFmtId="0" fontId="4" fillId="0" borderId="14" xfId="0" quotePrefix="1" applyFont="1" applyBorder="1" applyAlignment="1">
      <alignment horizontal="center" vertical="center" wrapText="1"/>
    </xf>
    <xf numFmtId="164" fontId="9" fillId="6" borderId="15" xfId="2" applyNumberFormat="1" applyFont="1" applyFill="1" applyBorder="1" applyAlignment="1">
      <alignment horizontal="center" vertical="center" wrapText="1"/>
    </xf>
    <xf numFmtId="164" fontId="9" fillId="0" borderId="19" xfId="2" applyNumberFormat="1" applyFont="1" applyFill="1" applyBorder="1" applyAlignment="1">
      <alignment horizontal="center" vertical="center" wrapText="1"/>
    </xf>
    <xf numFmtId="164" fontId="9" fillId="0" borderId="14" xfId="2" applyNumberFormat="1" applyFont="1" applyFill="1" applyBorder="1" applyAlignment="1">
      <alignment horizontal="center" vertical="center" wrapText="1"/>
    </xf>
    <xf numFmtId="164" fontId="9" fillId="0" borderId="15" xfId="2" applyNumberFormat="1" applyFont="1" applyBorder="1" applyAlignment="1">
      <alignment horizontal="center" vertical="center" wrapText="1"/>
    </xf>
    <xf numFmtId="164" fontId="9" fillId="0" borderId="19" xfId="2" applyNumberFormat="1" applyFont="1" applyBorder="1" applyAlignment="1">
      <alignment horizontal="center" vertical="center" wrapText="1"/>
    </xf>
    <xf numFmtId="164" fontId="9" fillId="0" borderId="14" xfId="2"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64" fontId="4" fillId="9" borderId="19"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164" fontId="9" fillId="0" borderId="19"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164" fontId="10" fillId="0" borderId="19" xfId="0" applyNumberFormat="1" applyFont="1" applyFill="1" applyBorder="1" applyAlignment="1">
      <alignment horizontal="center" vertical="center"/>
    </xf>
    <xf numFmtId="164" fontId="10" fillId="6" borderId="19" xfId="0" applyNumberFormat="1" applyFont="1" applyFill="1" applyBorder="1" applyAlignment="1">
      <alignment horizontal="center" vertical="center"/>
    </xf>
    <xf numFmtId="164" fontId="10" fillId="0" borderId="15" xfId="0" applyNumberFormat="1" applyFont="1" applyFill="1" applyBorder="1" applyAlignment="1">
      <alignment horizontal="center" vertical="center"/>
    </xf>
    <xf numFmtId="164" fontId="10" fillId="0" borderId="14" xfId="0" applyNumberFormat="1" applyFont="1" applyFill="1" applyBorder="1" applyAlignment="1">
      <alignment horizontal="center" vertical="center"/>
    </xf>
    <xf numFmtId="164" fontId="10" fillId="15" borderId="15" xfId="0" applyNumberFormat="1" applyFont="1" applyFill="1" applyBorder="1" applyAlignment="1">
      <alignment horizontal="center" vertical="center"/>
    </xf>
    <xf numFmtId="164" fontId="10" fillId="0" borderId="15"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19" xfId="0" applyNumberFormat="1" applyFont="1" applyBorder="1" applyAlignment="1">
      <alignment horizontal="center" vertical="center"/>
    </xf>
    <xf numFmtId="0" fontId="9" fillId="0" borderId="19" xfId="0" applyFont="1" applyBorder="1" applyAlignment="1">
      <alignment horizontal="center" vertical="center" wrapText="1"/>
    </xf>
    <xf numFmtId="164" fontId="9" fillId="0" borderId="15" xfId="2" applyNumberFormat="1" applyFont="1" applyFill="1" applyBorder="1" applyAlignment="1">
      <alignment horizontal="center" vertical="center" wrapText="1"/>
    </xf>
    <xf numFmtId="164" fontId="10" fillId="11" borderId="15" xfId="0" applyNumberFormat="1" applyFont="1" applyFill="1" applyBorder="1" applyAlignment="1">
      <alignment horizontal="center" vertical="center"/>
    </xf>
    <xf numFmtId="9" fontId="10" fillId="0" borderId="15" xfId="1" applyFont="1" applyBorder="1" applyAlignment="1">
      <alignment horizontal="center" vertical="center"/>
    </xf>
    <xf numFmtId="9" fontId="10" fillId="0" borderId="19" xfId="1" applyFont="1" applyBorder="1" applyAlignment="1">
      <alignment horizontal="center" vertical="center"/>
    </xf>
    <xf numFmtId="9" fontId="10" fillId="0" borderId="22" xfId="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22" xfId="0" applyNumberFormat="1" applyFont="1" applyFill="1" applyBorder="1" applyAlignment="1">
      <alignment horizontal="center" vertical="center"/>
    </xf>
    <xf numFmtId="9" fontId="9" fillId="0" borderId="15" xfId="1" applyFont="1" applyBorder="1" applyAlignment="1">
      <alignment horizontal="center" vertical="center" wrapText="1"/>
    </xf>
    <xf numFmtId="9" fontId="9" fillId="0" borderId="19" xfId="1" applyFont="1" applyBorder="1" applyAlignment="1">
      <alignment horizontal="center" vertical="center" wrapText="1"/>
    </xf>
    <xf numFmtId="9" fontId="9" fillId="0" borderId="14" xfId="1" applyFont="1" applyBorder="1" applyAlignment="1">
      <alignment horizontal="center" vertical="center" wrapText="1"/>
    </xf>
    <xf numFmtId="164" fontId="9" fillId="0" borderId="15" xfId="0" applyNumberFormat="1" applyFont="1" applyBorder="1" applyAlignment="1">
      <alignment horizontal="center" vertical="center" wrapText="1"/>
    </xf>
    <xf numFmtId="164" fontId="9" fillId="0" borderId="15" xfId="0" applyNumberFormat="1" applyFont="1" applyFill="1" applyBorder="1" applyAlignment="1">
      <alignment horizontal="center" vertical="center" wrapText="1"/>
    </xf>
    <xf numFmtId="9" fontId="10" fillId="0" borderId="14" xfId="1" applyFont="1" applyBorder="1" applyAlignment="1">
      <alignment horizontal="center" vertical="center"/>
    </xf>
    <xf numFmtId="44" fontId="10" fillId="0" borderId="15" xfId="2" applyFont="1" applyBorder="1" applyAlignment="1">
      <alignment horizontal="center" vertical="center"/>
    </xf>
    <xf numFmtId="44" fontId="10" fillId="0" borderId="14" xfId="2" applyFont="1" applyBorder="1" applyAlignment="1">
      <alignment horizontal="center" vertical="center"/>
    </xf>
    <xf numFmtId="44" fontId="9" fillId="0" borderId="15" xfId="2" applyFont="1" applyBorder="1" applyAlignment="1">
      <alignment horizontal="center" vertical="center" wrapText="1"/>
    </xf>
    <xf numFmtId="44" fontId="9" fillId="0" borderId="19" xfId="2" applyFont="1" applyBorder="1" applyAlignment="1">
      <alignment horizontal="center" vertical="center" wrapText="1"/>
    </xf>
    <xf numFmtId="44" fontId="9" fillId="0" borderId="14" xfId="2" applyFont="1" applyBorder="1" applyAlignment="1">
      <alignment horizontal="center" vertical="center" wrapText="1"/>
    </xf>
    <xf numFmtId="44" fontId="10" fillId="0" borderId="19" xfId="2" applyFont="1" applyBorder="1" applyAlignment="1">
      <alignment horizontal="center" vertical="center"/>
    </xf>
    <xf numFmtId="44" fontId="10" fillId="0" borderId="22" xfId="2" applyFont="1" applyBorder="1" applyAlignment="1">
      <alignment horizontal="center" vertical="center"/>
    </xf>
    <xf numFmtId="164" fontId="10" fillId="15" borderId="19" xfId="0" applyNumberFormat="1" applyFont="1" applyFill="1" applyBorder="1" applyAlignment="1">
      <alignment horizontal="center" vertical="center" wrapText="1"/>
    </xf>
    <xf numFmtId="165" fontId="9" fillId="0" borderId="19" xfId="2" applyNumberFormat="1" applyFont="1" applyBorder="1" applyAlignment="1">
      <alignment horizontal="center" vertical="center" wrapText="1"/>
    </xf>
    <xf numFmtId="164" fontId="4" fillId="0" borderId="19" xfId="0" applyNumberFormat="1" applyFont="1" applyFill="1" applyBorder="1" applyAlignment="1">
      <alignment horizontal="center" vertical="center" wrapText="1"/>
    </xf>
    <xf numFmtId="165" fontId="9" fillId="0" borderId="15" xfId="2"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9" fontId="10" fillId="5" borderId="33" xfId="0" applyNumberFormat="1" applyFont="1" applyFill="1" applyBorder="1" applyAlignment="1">
      <alignment horizontal="center" vertical="center" wrapText="1"/>
    </xf>
    <xf numFmtId="9" fontId="10" fillId="5" borderId="19" xfId="0" applyNumberFormat="1" applyFont="1" applyFill="1" applyBorder="1" applyAlignment="1">
      <alignment horizontal="center" vertical="center" wrapText="1"/>
    </xf>
    <xf numFmtId="9" fontId="10" fillId="5"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4" xfId="0"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9" fontId="21" fillId="0" borderId="15" xfId="1" applyFont="1" applyFill="1" applyBorder="1" applyAlignment="1">
      <alignment horizontal="center" vertical="center" wrapText="1"/>
    </xf>
    <xf numFmtId="9" fontId="21" fillId="0" borderId="14" xfId="1" applyFont="1" applyFill="1" applyBorder="1" applyAlignment="1">
      <alignment horizontal="center" vertical="center" wrapText="1"/>
    </xf>
    <xf numFmtId="9" fontId="18" fillId="0" borderId="15" xfId="1" applyFont="1" applyFill="1" applyBorder="1" applyAlignment="1">
      <alignment horizontal="center" vertical="center" wrapText="1"/>
    </xf>
    <xf numFmtId="9" fontId="18" fillId="0" borderId="19" xfId="1" applyFont="1" applyFill="1" applyBorder="1" applyAlignment="1">
      <alignment horizontal="center" vertical="center" wrapText="1"/>
    </xf>
    <xf numFmtId="9" fontId="18" fillId="0" borderId="14" xfId="1" applyFont="1" applyFill="1" applyBorder="1" applyAlignment="1">
      <alignment horizontal="center" vertical="center" wrapText="1"/>
    </xf>
    <xf numFmtId="9" fontId="21" fillId="0" borderId="19" xfId="1" applyFont="1" applyFill="1" applyBorder="1" applyAlignment="1">
      <alignment horizontal="center" vertical="center" wrapText="1"/>
    </xf>
    <xf numFmtId="2" fontId="12" fillId="0" borderId="15" xfId="3" applyNumberFormat="1" applyFont="1" applyBorder="1" applyAlignment="1">
      <alignment horizontal="center" vertical="center" wrapText="1"/>
    </xf>
    <xf numFmtId="2" fontId="12" fillId="0" borderId="19" xfId="3" applyNumberFormat="1" applyFont="1" applyBorder="1" applyAlignment="1">
      <alignment horizontal="center" vertical="center" wrapText="1"/>
    </xf>
    <xf numFmtId="2" fontId="12" fillId="0" borderId="14" xfId="3"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36" xfId="0" applyFont="1" applyBorder="1" applyAlignment="1">
      <alignment horizontal="center" vertical="center" wrapText="1"/>
    </xf>
    <xf numFmtId="164" fontId="10" fillId="9" borderId="15" xfId="0" applyNumberFormat="1" applyFont="1" applyFill="1" applyBorder="1" applyAlignment="1">
      <alignment horizontal="center" vertical="center"/>
    </xf>
    <xf numFmtId="164" fontId="10" fillId="9" borderId="19" xfId="0" applyNumberFormat="1" applyFont="1" applyFill="1" applyBorder="1" applyAlignment="1">
      <alignment horizontal="center" vertical="center"/>
    </xf>
    <xf numFmtId="164" fontId="10" fillId="9" borderId="14" xfId="0" applyNumberFormat="1" applyFont="1" applyFill="1" applyBorder="1" applyAlignment="1">
      <alignment horizontal="center" vertical="center"/>
    </xf>
    <xf numFmtId="44" fontId="4" fillId="9" borderId="19" xfId="2" applyFont="1" applyFill="1" applyBorder="1" applyAlignment="1">
      <alignment horizontal="center" vertical="center" wrapText="1"/>
    </xf>
    <xf numFmtId="44" fontId="4" fillId="0" borderId="36" xfId="2" applyFont="1" applyBorder="1" applyAlignment="1">
      <alignment horizontal="center" vertical="center" wrapText="1"/>
    </xf>
    <xf numFmtId="0" fontId="4" fillId="0" borderId="19" xfId="0" applyFont="1" applyBorder="1" applyAlignment="1">
      <alignment horizontal="center" vertical="center"/>
    </xf>
    <xf numFmtId="44" fontId="10" fillId="0" borderId="54" xfId="2" applyFont="1" applyBorder="1" applyAlignment="1">
      <alignment horizontal="center" vertical="center"/>
    </xf>
    <xf numFmtId="44" fontId="10" fillId="0" borderId="74" xfId="2" applyFont="1" applyBorder="1" applyAlignment="1">
      <alignment horizontal="center" vertical="center"/>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32" xfId="0" applyNumberFormat="1" applyFont="1" applyFill="1" applyBorder="1" applyAlignment="1">
      <alignment horizontal="center" vertical="center" wrapText="1"/>
    </xf>
    <xf numFmtId="9" fontId="4" fillId="8" borderId="15" xfId="1" applyFont="1" applyFill="1" applyBorder="1" applyAlignment="1">
      <alignment horizontal="center" vertical="center"/>
    </xf>
    <xf numFmtId="9" fontId="4" fillId="8" borderId="19" xfId="1" applyFont="1" applyFill="1" applyBorder="1" applyAlignment="1">
      <alignment horizontal="center" vertical="center"/>
    </xf>
    <xf numFmtId="9" fontId="4" fillId="8" borderId="14" xfId="1" applyFont="1" applyFill="1" applyBorder="1" applyAlignment="1">
      <alignment horizontal="center" vertical="center"/>
    </xf>
    <xf numFmtId="168" fontId="4" fillId="8" borderId="15" xfId="3" applyNumberFormat="1" applyFont="1" applyFill="1" applyBorder="1" applyAlignment="1">
      <alignment horizontal="center" vertical="center" wrapText="1"/>
    </xf>
    <xf numFmtId="168" fontId="4" fillId="8" borderId="19" xfId="3" applyNumberFormat="1" applyFont="1" applyFill="1" applyBorder="1" applyAlignment="1">
      <alignment horizontal="center" vertical="center" wrapText="1"/>
    </xf>
    <xf numFmtId="168" fontId="4" fillId="8" borderId="14" xfId="3" applyNumberFormat="1" applyFont="1" applyFill="1" applyBorder="1" applyAlignment="1">
      <alignment horizontal="center" vertical="center" wrapText="1"/>
    </xf>
    <xf numFmtId="0" fontId="4" fillId="8" borderId="15" xfId="0" applyFont="1" applyFill="1" applyBorder="1" applyAlignment="1">
      <alignment horizontal="center" vertical="center"/>
    </xf>
    <xf numFmtId="0" fontId="4" fillId="8" borderId="19"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4" xfId="0" applyFont="1" applyFill="1" applyBorder="1" applyAlignment="1">
      <alignment horizontal="center" vertical="center" wrapText="1"/>
    </xf>
    <xf numFmtId="9" fontId="4" fillId="8" borderId="15" xfId="0" applyNumberFormat="1" applyFont="1" applyFill="1" applyBorder="1" applyAlignment="1">
      <alignment horizontal="center" vertical="center" wrapText="1"/>
    </xf>
    <xf numFmtId="9" fontId="4" fillId="8" borderId="19" xfId="0" applyNumberFormat="1" applyFont="1" applyFill="1" applyBorder="1" applyAlignment="1">
      <alignment horizontal="center" vertical="center" wrapText="1"/>
    </xf>
    <xf numFmtId="9" fontId="4" fillId="8" borderId="14" xfId="0" applyNumberFormat="1" applyFont="1" applyFill="1" applyBorder="1" applyAlignment="1">
      <alignment horizontal="center" vertical="center" wrapText="1"/>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14" xfId="1" applyFont="1" applyBorder="1" applyAlignment="1">
      <alignment horizontal="center" vertical="center"/>
    </xf>
    <xf numFmtId="2" fontId="4" fillId="0" borderId="15" xfId="3" applyNumberFormat="1" applyFont="1" applyBorder="1" applyAlignment="1">
      <alignment horizontal="center" vertical="center" wrapText="1"/>
    </xf>
    <xf numFmtId="2" fontId="4" fillId="0" borderId="19" xfId="3" applyNumberFormat="1" applyFont="1" applyBorder="1" applyAlignment="1">
      <alignment horizontal="center" vertical="center" wrapText="1"/>
    </xf>
    <xf numFmtId="2" fontId="4" fillId="0" borderId="14" xfId="3" applyNumberFormat="1" applyFont="1" applyBorder="1" applyAlignment="1">
      <alignment horizontal="center"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44" fontId="4" fillId="0" borderId="15" xfId="2" applyFont="1" applyBorder="1" applyAlignment="1">
      <alignment horizontal="center" vertical="center" wrapText="1"/>
    </xf>
    <xf numFmtId="44" fontId="4" fillId="0" borderId="19" xfId="2" applyFont="1" applyBorder="1" applyAlignment="1">
      <alignment horizontal="center" vertical="center" wrapText="1"/>
    </xf>
    <xf numFmtId="44" fontId="4" fillId="0" borderId="14" xfId="2" applyFont="1" applyBorder="1" applyAlignment="1">
      <alignment horizontal="center" vertical="center" wrapText="1"/>
    </xf>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14" xfId="1" applyFont="1" applyBorder="1" applyAlignment="1">
      <alignment horizontal="center" vertical="center" wrapText="1"/>
    </xf>
    <xf numFmtId="0" fontId="4" fillId="0" borderId="32" xfId="0" applyFont="1" applyBorder="1" applyAlignment="1">
      <alignment horizontal="center" vertical="center" wrapText="1"/>
    </xf>
    <xf numFmtId="165" fontId="4" fillId="0" borderId="15" xfId="2" applyNumberFormat="1" applyFont="1" applyBorder="1" applyAlignment="1">
      <alignment horizontal="center" vertical="center" wrapText="1"/>
    </xf>
    <xf numFmtId="165" fontId="4" fillId="0" borderId="19" xfId="2" applyNumberFormat="1" applyFont="1" applyBorder="1" applyAlignment="1">
      <alignment horizontal="center" vertical="center" wrapText="1"/>
    </xf>
    <xf numFmtId="165" fontId="4" fillId="0" borderId="14" xfId="2" applyNumberFormat="1" applyFont="1" applyBorder="1" applyAlignment="1">
      <alignment horizontal="center" vertical="center" wrapText="1"/>
    </xf>
    <xf numFmtId="165" fontId="4" fillId="0" borderId="5" xfId="2" applyNumberFormat="1" applyFont="1" applyBorder="1" applyAlignment="1">
      <alignment horizontal="center" vertical="center" wrapText="1"/>
    </xf>
    <xf numFmtId="165" fontId="4" fillId="9" borderId="5" xfId="2" applyNumberFormat="1" applyFont="1" applyFill="1" applyBorder="1" applyAlignment="1">
      <alignment horizontal="center" vertical="center" wrapText="1"/>
    </xf>
    <xf numFmtId="44" fontId="4" fillId="0" borderId="5" xfId="2" applyFont="1" applyBorder="1" applyAlignment="1">
      <alignment horizontal="center" vertical="center" wrapText="1"/>
    </xf>
    <xf numFmtId="44" fontId="10" fillId="9" borderId="15" xfId="2" applyFont="1" applyFill="1" applyBorder="1" applyAlignment="1">
      <alignment horizontal="center" vertical="center"/>
    </xf>
    <xf numFmtId="44" fontId="10" fillId="9" borderId="19" xfId="2" applyFont="1" applyFill="1" applyBorder="1" applyAlignment="1">
      <alignment horizontal="center" vertical="center"/>
    </xf>
    <xf numFmtId="44" fontId="10" fillId="9" borderId="14" xfId="2" applyFont="1" applyFill="1" applyBorder="1" applyAlignment="1">
      <alignment horizontal="center" vertical="center"/>
    </xf>
    <xf numFmtId="44" fontId="4" fillId="0" borderId="74" xfId="2" applyFont="1" applyBorder="1" applyAlignment="1">
      <alignment horizontal="center" vertical="center" wrapText="1"/>
    </xf>
    <xf numFmtId="164" fontId="10" fillId="0" borderId="35" xfId="0" applyNumberFormat="1" applyFont="1" applyBorder="1" applyAlignment="1">
      <alignment horizontal="center" vertical="center"/>
    </xf>
    <xf numFmtId="164" fontId="10" fillId="0" borderId="36"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5" xfId="0" quotePrefix="1"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9" fontId="4" fillId="5" borderId="14" xfId="0" applyNumberFormat="1" applyFont="1" applyFill="1" applyBorder="1" applyAlignment="1">
      <alignment horizontal="center" vertical="center" wrapText="1"/>
    </xf>
    <xf numFmtId="0" fontId="9" fillId="0" borderId="18" xfId="0" applyFont="1" applyBorder="1" applyAlignment="1">
      <alignment horizontal="center" vertical="center" wrapText="1"/>
    </xf>
    <xf numFmtId="165" fontId="10" fillId="0" borderId="18" xfId="2" applyNumberFormat="1" applyFont="1" applyBorder="1" applyAlignment="1">
      <alignment horizontal="center" vertical="center" wrapText="1"/>
    </xf>
    <xf numFmtId="165" fontId="10" fillId="0" borderId="19" xfId="2" applyNumberFormat="1" applyFont="1" applyBorder="1" applyAlignment="1">
      <alignment horizontal="center" vertical="center" wrapText="1"/>
    </xf>
    <xf numFmtId="165" fontId="10" fillId="0" borderId="22" xfId="2" applyNumberFormat="1" applyFont="1" applyBorder="1" applyAlignment="1">
      <alignment horizontal="center" vertical="center" wrapText="1"/>
    </xf>
    <xf numFmtId="165" fontId="10" fillId="0" borderId="14" xfId="2"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9" fontId="10" fillId="0" borderId="18" xfId="1" applyFont="1" applyBorder="1" applyAlignment="1">
      <alignment horizontal="center" vertical="center" wrapText="1"/>
    </xf>
    <xf numFmtId="9" fontId="10" fillId="0" borderId="19" xfId="1" applyFont="1" applyBorder="1" applyAlignment="1">
      <alignment horizontal="center" vertical="center" wrapText="1"/>
    </xf>
    <xf numFmtId="9" fontId="10" fillId="0" borderId="14" xfId="1"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2" xfId="0" applyFont="1" applyFill="1" applyBorder="1" applyAlignment="1">
      <alignment horizontal="center" vertical="center" wrapText="1"/>
    </xf>
    <xf numFmtId="9" fontId="10" fillId="7" borderId="18" xfId="0" applyNumberFormat="1" applyFont="1" applyFill="1" applyBorder="1" applyAlignment="1">
      <alignment horizontal="center" vertical="center" wrapText="1"/>
    </xf>
    <xf numFmtId="9" fontId="10" fillId="7" borderId="19" xfId="0" applyNumberFormat="1" applyFont="1" applyFill="1" applyBorder="1" applyAlignment="1">
      <alignment horizontal="center" vertical="center" wrapText="1"/>
    </xf>
    <xf numFmtId="9" fontId="10" fillId="7" borderId="22" xfId="0" applyNumberFormat="1" applyFont="1" applyFill="1" applyBorder="1" applyAlignment="1">
      <alignment horizontal="center" vertical="center" wrapText="1"/>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2"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2" xfId="0" applyFont="1" applyFill="1" applyBorder="1" applyAlignment="1">
      <alignment horizontal="center" vertical="center"/>
    </xf>
    <xf numFmtId="9" fontId="12" fillId="7" borderId="18" xfId="1" applyFont="1" applyFill="1" applyBorder="1" applyAlignment="1">
      <alignment horizontal="center" vertical="center"/>
    </xf>
    <xf numFmtId="9" fontId="12" fillId="7" borderId="19" xfId="1" applyFont="1" applyFill="1" applyBorder="1" applyAlignment="1">
      <alignment horizontal="center" vertical="center"/>
    </xf>
    <xf numFmtId="9" fontId="12" fillId="7" borderId="22" xfId="1" applyFont="1" applyFill="1" applyBorder="1" applyAlignment="1">
      <alignment horizontal="center" vertical="center"/>
    </xf>
    <xf numFmtId="2" fontId="12" fillId="7" borderId="18" xfId="3" applyNumberFormat="1" applyFont="1" applyFill="1" applyBorder="1" applyAlignment="1">
      <alignment horizontal="center" vertical="center" wrapText="1"/>
    </xf>
    <xf numFmtId="2" fontId="12" fillId="7" borderId="19" xfId="3" applyNumberFormat="1" applyFont="1" applyFill="1" applyBorder="1" applyAlignment="1">
      <alignment horizontal="center" vertical="center" wrapText="1"/>
    </xf>
    <xf numFmtId="2" fontId="12" fillId="7" borderId="22" xfId="3"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15" xfId="0" applyFont="1" applyBorder="1" applyAlignment="1">
      <alignment horizontal="center" vertical="center" wrapText="1"/>
    </xf>
    <xf numFmtId="165" fontId="10" fillId="0" borderId="15" xfId="2" applyNumberFormat="1" applyFont="1" applyBorder="1" applyAlignment="1">
      <alignment horizontal="center" vertical="center" wrapText="1"/>
    </xf>
    <xf numFmtId="0" fontId="2" fillId="6" borderId="55" xfId="0" applyFont="1" applyFill="1" applyBorder="1" applyAlignment="1">
      <alignment horizontal="center" vertical="center"/>
    </xf>
    <xf numFmtId="0" fontId="2" fillId="6" borderId="56"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168" fontId="4" fillId="0" borderId="15" xfId="3" applyNumberFormat="1" applyFont="1" applyFill="1" applyBorder="1" applyAlignment="1">
      <alignment horizontal="center" vertical="center" wrapText="1"/>
    </xf>
    <xf numFmtId="168" fontId="4" fillId="0" borderId="19" xfId="3" applyNumberFormat="1" applyFont="1" applyFill="1" applyBorder="1" applyAlignment="1">
      <alignment horizontal="center" vertical="center" wrapText="1"/>
    </xf>
    <xf numFmtId="168" fontId="4" fillId="0" borderId="14" xfId="3" applyNumberFormat="1" applyFont="1" applyFill="1" applyBorder="1" applyAlignment="1">
      <alignment horizontal="center" vertical="center" wrapText="1"/>
    </xf>
    <xf numFmtId="168" fontId="4" fillId="0" borderId="15" xfId="3" applyNumberFormat="1" applyFont="1" applyBorder="1" applyAlignment="1">
      <alignment horizontal="center" vertical="center" wrapText="1"/>
    </xf>
    <xf numFmtId="168" fontId="4" fillId="0" borderId="19" xfId="3" applyNumberFormat="1" applyFont="1" applyBorder="1" applyAlignment="1">
      <alignment horizontal="center" vertical="center" wrapText="1"/>
    </xf>
    <xf numFmtId="168" fontId="4" fillId="0" borderId="22" xfId="3" applyNumberFormat="1" applyFont="1" applyBorder="1" applyAlignment="1">
      <alignment horizontal="center" vertical="center" wrapText="1"/>
    </xf>
    <xf numFmtId="9" fontId="4" fillId="0" borderId="22" xfId="1" applyFont="1" applyBorder="1" applyAlignment="1">
      <alignment horizontal="center" vertical="center"/>
    </xf>
    <xf numFmtId="0" fontId="4" fillId="0" borderId="22" xfId="0" applyFont="1" applyBorder="1" applyAlignment="1">
      <alignment horizontal="center"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9" fontId="18" fillId="0" borderId="15"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0" fontId="4" fillId="0" borderId="22" xfId="0" applyFont="1" applyBorder="1" applyAlignment="1">
      <alignment horizontal="center" vertical="center"/>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9" fillId="0" borderId="22" xfId="0" applyFont="1" applyBorder="1" applyAlignment="1">
      <alignment horizontal="center" vertical="center" wrapText="1"/>
    </xf>
    <xf numFmtId="0" fontId="18" fillId="8" borderId="15" xfId="0" applyNumberFormat="1" applyFont="1" applyFill="1" applyBorder="1" applyAlignment="1">
      <alignment horizontal="center" vertical="center" wrapText="1"/>
    </xf>
    <xf numFmtId="0" fontId="18" fillId="8" borderId="14"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18" fillId="8" borderId="19" xfId="0" applyNumberFormat="1" applyFont="1" applyFill="1" applyBorder="1" applyAlignment="1">
      <alignment horizontal="center" vertical="center" wrapText="1"/>
    </xf>
    <xf numFmtId="9" fontId="4" fillId="7" borderId="15" xfId="0" applyNumberFormat="1" applyFont="1" applyFill="1" applyBorder="1" applyAlignment="1">
      <alignment horizontal="center" vertical="center"/>
    </xf>
    <xf numFmtId="9" fontId="4" fillId="7" borderId="19" xfId="0" applyNumberFormat="1" applyFont="1" applyFill="1" applyBorder="1" applyAlignment="1">
      <alignment horizontal="center" vertical="center"/>
    </xf>
    <xf numFmtId="9" fontId="4" fillId="7" borderId="22" xfId="0" applyNumberFormat="1" applyFont="1" applyFill="1" applyBorder="1" applyAlignment="1">
      <alignment horizontal="center" vertical="center"/>
    </xf>
    <xf numFmtId="0" fontId="4" fillId="7" borderId="15"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2" xfId="0" applyFont="1" applyFill="1" applyBorder="1" applyAlignment="1">
      <alignment horizontal="center" vertical="center" wrapText="1"/>
    </xf>
    <xf numFmtId="9" fontId="12" fillId="0" borderId="15" xfId="1" applyFont="1" applyBorder="1" applyAlignment="1">
      <alignment horizontal="center" vertical="center"/>
    </xf>
    <xf numFmtId="9" fontId="12" fillId="0" borderId="19" xfId="1" applyFont="1" applyBorder="1" applyAlignment="1">
      <alignment horizontal="center" vertical="center"/>
    </xf>
    <xf numFmtId="9" fontId="12" fillId="0" borderId="14" xfId="1" applyFont="1" applyBorder="1" applyAlignment="1">
      <alignment horizontal="center" vertical="center"/>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10" fillId="0" borderId="32" xfId="0" applyNumberFormat="1"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9" fontId="20" fillId="0" borderId="80" xfId="0" applyNumberFormat="1" applyFont="1" applyFill="1" applyBorder="1" applyAlignment="1">
      <alignment horizontal="center" vertical="center" wrapText="1"/>
    </xf>
    <xf numFmtId="9" fontId="20" fillId="0" borderId="81"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2" xfId="0" applyFont="1" applyBorder="1"/>
    <xf numFmtId="0" fontId="7" fillId="0" borderId="13" xfId="0" applyFont="1" applyBorder="1"/>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7" fillId="4" borderId="2" xfId="0" applyFont="1" applyFill="1" applyBorder="1"/>
    <xf numFmtId="0" fontId="7" fillId="4" borderId="13" xfId="0" applyFont="1" applyFill="1" applyBorder="1"/>
    <xf numFmtId="0" fontId="6" fillId="3" borderId="2" xfId="0" applyFont="1" applyFill="1" applyBorder="1" applyAlignment="1">
      <alignment horizontal="center" vertical="center"/>
    </xf>
    <xf numFmtId="0" fontId="7" fillId="0" borderId="41" xfId="0" applyFont="1" applyBorder="1"/>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3" fillId="12" borderId="18"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20" fillId="10" borderId="18"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4" fillId="7" borderId="15"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2"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9" fontId="4" fillId="7" borderId="33" xfId="0" applyNumberFormat="1" applyFont="1" applyFill="1" applyBorder="1" applyAlignment="1">
      <alignment horizontal="center" vertical="center" wrapText="1"/>
    </xf>
    <xf numFmtId="9" fontId="4" fillId="7" borderId="19" xfId="0" applyNumberFormat="1" applyFont="1" applyFill="1" applyBorder="1" applyAlignment="1">
      <alignment horizontal="center" vertical="center" wrapText="1"/>
    </xf>
    <xf numFmtId="9" fontId="4" fillId="7" borderId="22" xfId="0" applyNumberFormat="1" applyFont="1" applyFill="1" applyBorder="1" applyAlignment="1">
      <alignment horizontal="center" vertical="center" wrapText="1"/>
    </xf>
    <xf numFmtId="9" fontId="4" fillId="5" borderId="33" xfId="0" applyNumberFormat="1" applyFont="1" applyFill="1" applyBorder="1" applyAlignment="1">
      <alignment horizontal="center" vertical="center" wrapText="1"/>
    </xf>
    <xf numFmtId="9" fontId="10" fillId="7" borderId="15" xfId="1" applyFont="1" applyFill="1" applyBorder="1" applyAlignment="1">
      <alignment horizontal="center" vertical="center"/>
    </xf>
    <xf numFmtId="9" fontId="10" fillId="7" borderId="19" xfId="1" applyFont="1" applyFill="1" applyBorder="1" applyAlignment="1">
      <alignment horizontal="center" vertical="center"/>
    </xf>
    <xf numFmtId="9" fontId="10" fillId="7" borderId="22" xfId="1" applyFont="1" applyFill="1" applyBorder="1" applyAlignment="1">
      <alignment horizontal="center" vertical="center"/>
    </xf>
    <xf numFmtId="9" fontId="10" fillId="7" borderId="15" xfId="1" applyFont="1" applyFill="1" applyBorder="1" applyAlignment="1">
      <alignment horizontal="center" vertical="center" wrapText="1"/>
    </xf>
    <xf numFmtId="9" fontId="10" fillId="7" borderId="19" xfId="1" applyFont="1" applyFill="1" applyBorder="1" applyAlignment="1">
      <alignment horizontal="center" vertical="center" wrapText="1"/>
    </xf>
    <xf numFmtId="9" fontId="10" fillId="7" borderId="22" xfId="1"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4" borderId="19" xfId="0" applyFont="1" applyFill="1" applyBorder="1" applyAlignment="1">
      <alignment horizontal="center" vertical="center" wrapText="1"/>
    </xf>
    <xf numFmtId="0" fontId="3" fillId="14" borderId="22" xfId="0" applyFont="1" applyFill="1" applyBorder="1" applyAlignment="1">
      <alignment horizontal="center" vertical="center" wrapText="1"/>
    </xf>
    <xf numFmtId="9" fontId="10" fillId="0" borderId="80" xfId="0" applyNumberFormat="1" applyFont="1" applyFill="1" applyBorder="1" applyAlignment="1">
      <alignment horizontal="center" vertical="center" wrapText="1"/>
    </xf>
    <xf numFmtId="9" fontId="10" fillId="0" borderId="81" xfId="0" applyNumberFormat="1"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Border="1" applyAlignment="1">
      <alignment horizontal="left" vertical="center" wrapText="1"/>
    </xf>
    <xf numFmtId="0" fontId="6" fillId="3" borderId="69" xfId="0" applyFont="1" applyFill="1" applyBorder="1" applyAlignment="1">
      <alignment horizontal="center" vertical="center" wrapText="1"/>
    </xf>
    <xf numFmtId="0" fontId="7" fillId="0" borderId="70" xfId="0" applyFont="1" applyBorder="1" applyAlignment="1">
      <alignment wrapText="1"/>
    </xf>
    <xf numFmtId="0" fontId="7" fillId="0" borderId="71" xfId="0" applyFont="1" applyBorder="1" applyAlignment="1">
      <alignment wrapText="1"/>
    </xf>
    <xf numFmtId="0" fontId="6" fillId="3" borderId="14"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0" fontId="6" fillId="3" borderId="6" xfId="0" applyFont="1" applyFill="1" applyBorder="1" applyAlignment="1">
      <alignment horizontal="center" vertical="center"/>
    </xf>
    <xf numFmtId="44" fontId="4" fillId="9" borderId="5" xfId="2" applyFont="1" applyFill="1" applyBorder="1" applyAlignment="1">
      <alignment horizontal="center" vertical="center" wrapText="1"/>
    </xf>
    <xf numFmtId="44" fontId="10" fillId="9" borderId="73" xfId="2" applyFont="1" applyFill="1" applyBorder="1" applyAlignment="1">
      <alignment horizontal="center" vertical="center"/>
    </xf>
    <xf numFmtId="44" fontId="10" fillId="9" borderId="0" xfId="2" applyFont="1" applyFill="1" applyBorder="1" applyAlignment="1">
      <alignment horizontal="center" vertical="center"/>
    </xf>
    <xf numFmtId="44" fontId="9" fillId="0" borderId="15" xfId="2" applyFont="1" applyFill="1" applyBorder="1" applyAlignment="1">
      <alignment horizontal="center" vertical="center" wrapText="1"/>
    </xf>
    <xf numFmtId="44" fontId="9" fillId="0" borderId="19" xfId="2" applyFont="1" applyFill="1" applyBorder="1" applyAlignment="1">
      <alignment horizontal="center" vertical="center" wrapText="1"/>
    </xf>
    <xf numFmtId="44" fontId="10" fillId="15" borderId="19" xfId="2" applyFont="1" applyFill="1" applyBorder="1" applyAlignment="1">
      <alignment horizontal="center" vertical="center" wrapText="1"/>
    </xf>
    <xf numFmtId="44" fontId="10" fillId="0" borderId="15" xfId="2" applyFont="1" applyBorder="1" applyAlignment="1">
      <alignment horizontal="center" vertical="center" wrapText="1"/>
    </xf>
    <xf numFmtId="44" fontId="10" fillId="0" borderId="19" xfId="2" applyFont="1" applyBorder="1" applyAlignment="1">
      <alignment horizontal="center" vertical="center" wrapText="1"/>
    </xf>
    <xf numFmtId="44" fontId="10" fillId="0" borderId="22" xfId="2" applyFont="1" applyBorder="1" applyAlignment="1">
      <alignment horizontal="center" vertical="center" wrapText="1"/>
    </xf>
    <xf numFmtId="44" fontId="10" fillId="0" borderId="18" xfId="2" applyFont="1" applyBorder="1" applyAlignment="1">
      <alignment horizontal="center" vertical="center" wrapText="1"/>
    </xf>
    <xf numFmtId="44" fontId="4" fillId="0" borderId="19" xfId="2" applyFont="1" applyFill="1" applyBorder="1" applyAlignment="1">
      <alignment horizontal="center" vertical="center" wrapText="1"/>
    </xf>
    <xf numFmtId="44" fontId="4" fillId="0" borderId="14" xfId="2" applyFont="1" applyFill="1" applyBorder="1" applyAlignment="1">
      <alignment horizontal="center" vertical="center" wrapText="1"/>
    </xf>
    <xf numFmtId="44" fontId="10" fillId="15" borderId="15" xfId="2" applyFont="1" applyFill="1" applyBorder="1" applyAlignment="1">
      <alignment horizontal="center" vertical="center"/>
    </xf>
    <xf numFmtId="44" fontId="10" fillId="0" borderId="14" xfId="2" applyFont="1" applyFill="1" applyBorder="1" applyAlignment="1">
      <alignment horizontal="center" vertical="center"/>
    </xf>
    <xf numFmtId="44" fontId="9" fillId="6" borderId="15" xfId="2" applyFont="1" applyFill="1" applyBorder="1" applyAlignment="1">
      <alignment horizontal="center" vertical="center" wrapText="1"/>
    </xf>
    <xf numFmtId="44" fontId="9" fillId="0" borderId="14" xfId="2" applyFont="1" applyFill="1" applyBorder="1" applyAlignment="1">
      <alignment horizontal="center" vertical="center" wrapText="1"/>
    </xf>
    <xf numFmtId="44" fontId="10" fillId="11" borderId="15" xfId="2" applyFont="1" applyFill="1" applyBorder="1" applyAlignment="1">
      <alignment horizontal="center" vertical="center"/>
    </xf>
    <xf numFmtId="44" fontId="10" fillId="0" borderId="19" xfId="2" applyFont="1" applyFill="1" applyBorder="1" applyAlignment="1">
      <alignment horizontal="center" vertical="center"/>
    </xf>
    <xf numFmtId="44" fontId="10" fillId="6" borderId="19" xfId="2" applyFont="1" applyFill="1" applyBorder="1" applyAlignment="1">
      <alignment horizontal="center" vertical="center"/>
    </xf>
    <xf numFmtId="44" fontId="10" fillId="0" borderId="15" xfId="2" applyFont="1" applyFill="1" applyBorder="1" applyAlignment="1">
      <alignment horizontal="center" vertical="center"/>
    </xf>
    <xf numFmtId="165" fontId="10" fillId="0" borderId="15"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15" xfId="2" applyNumberFormat="1" applyFont="1" applyBorder="1" applyAlignment="1">
      <alignment horizontal="center" vertical="center"/>
    </xf>
    <xf numFmtId="165" fontId="10" fillId="0" borderId="19" xfId="2" applyNumberFormat="1" applyFont="1" applyBorder="1" applyAlignment="1">
      <alignment horizontal="center" vertical="center"/>
    </xf>
    <xf numFmtId="165" fontId="10" fillId="0" borderId="22" xfId="2" applyNumberFormat="1" applyFont="1" applyBorder="1" applyAlignment="1">
      <alignment horizontal="center" vertical="center"/>
    </xf>
    <xf numFmtId="165" fontId="10" fillId="0" borderId="14" xfId="2" applyNumberFormat="1" applyFont="1" applyBorder="1" applyAlignment="1">
      <alignment horizontal="center" vertical="center"/>
    </xf>
    <xf numFmtId="165" fontId="9" fillId="0" borderId="15" xfId="2" applyNumberFormat="1" applyFont="1" applyFill="1" applyBorder="1" applyAlignment="1">
      <alignment horizontal="center" vertical="center" wrapText="1"/>
    </xf>
    <xf numFmtId="165" fontId="9" fillId="0" borderId="19" xfId="2" applyNumberFormat="1" applyFont="1" applyFill="1" applyBorder="1" applyAlignment="1">
      <alignment horizontal="center" vertical="center" wrapText="1"/>
    </xf>
    <xf numFmtId="165" fontId="9" fillId="0" borderId="14" xfId="2" applyNumberFormat="1" applyFont="1" applyFill="1" applyBorder="1" applyAlignment="1">
      <alignment horizontal="center" vertical="center" wrapText="1"/>
    </xf>
    <xf numFmtId="165" fontId="10" fillId="0" borderId="14" xfId="2" applyNumberFormat="1" applyFont="1" applyFill="1" applyBorder="1" applyAlignment="1">
      <alignment horizontal="center" vertical="center"/>
    </xf>
    <xf numFmtId="165" fontId="10" fillId="0" borderId="22" xfId="2" applyNumberFormat="1" applyFont="1" applyFill="1" applyBorder="1" applyAlignment="1">
      <alignment horizontal="center" vertical="center"/>
    </xf>
    <xf numFmtId="44" fontId="10" fillId="0" borderId="14" xfId="2"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9" fontId="4" fillId="8" borderId="15" xfId="0" applyNumberFormat="1" applyFont="1" applyFill="1" applyBorder="1" applyAlignment="1">
      <alignment horizontal="center" vertical="center"/>
    </xf>
    <xf numFmtId="9" fontId="4" fillId="8" borderId="14" xfId="0" applyNumberFormat="1" applyFont="1" applyFill="1" applyBorder="1" applyAlignment="1">
      <alignment horizontal="center" vertical="center"/>
    </xf>
  </cellXfs>
  <cellStyles count="4">
    <cellStyle name="Millares" xfId="3" builtinId="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247650</xdr:colOff>
      <xdr:row>18</xdr:row>
      <xdr:rowOff>600075</xdr:rowOff>
    </xdr:to>
    <xdr:sp macro="" textlink="">
      <xdr:nvSpPr>
        <xdr:cNvPr id="2" name="AutoShape 3"/>
        <xdr:cNvSpPr>
          <a:spLocks noChangeArrowheads="1"/>
        </xdr:cNvSpPr>
      </xdr:nvSpPr>
      <xdr:spPr bwMode="auto">
        <a:xfrm>
          <a:off x="0" y="0"/>
          <a:ext cx="11849100" cy="106775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027"/>
  <sheetViews>
    <sheetView tabSelected="1" topLeftCell="A9" zoomScale="70" zoomScaleNormal="70" workbookViewId="0">
      <pane xSplit="8" ySplit="4" topLeftCell="K97" activePane="bottomRight" state="frozen"/>
      <selection activeCell="H10" sqref="H10"/>
      <selection pane="topRight" activeCell="I10" sqref="I10"/>
      <selection pane="bottomLeft" activeCell="H13" sqref="H13"/>
      <selection pane="bottomRight" activeCell="W72" sqref="W72"/>
    </sheetView>
  </sheetViews>
  <sheetFormatPr baseColWidth="10" defaultColWidth="12.5703125" defaultRowHeight="15" customHeight="1" outlineLevelRow="1" outlineLevelCol="1" x14ac:dyDescent="0.25"/>
  <cols>
    <col min="1" max="1" width="9.5703125" style="7" hidden="1" customWidth="1" outlineLevel="1"/>
    <col min="2" max="2" width="13.85546875" style="7" hidden="1" customWidth="1" outlineLevel="1"/>
    <col min="3" max="3" width="5.28515625" style="46" hidden="1" customWidth="1" outlineLevel="1"/>
    <col min="4" max="4" width="16.85546875" style="7" hidden="1" customWidth="1" outlineLevel="1"/>
    <col min="5" max="5" width="4.85546875" style="7" hidden="1" customWidth="1" outlineLevel="1"/>
    <col min="6" max="6" width="15.5703125" style="7" hidden="1" customWidth="1" outlineLevel="1"/>
    <col min="7" max="7" width="7.28515625" style="7" hidden="1" customWidth="1" outlineLevel="1"/>
    <col min="8" max="8" width="63" style="7" bestFit="1" customWidth="1" collapsed="1"/>
    <col min="9" max="9" width="10.5703125" style="7" bestFit="1" customWidth="1"/>
    <col min="10" max="10" width="31.140625" style="7" customWidth="1"/>
    <col min="11" max="11" width="33.140625" style="46" customWidth="1"/>
    <col min="12" max="12" width="20.28515625" style="46" customWidth="1"/>
    <col min="13" max="13" width="33.42578125" style="46" customWidth="1"/>
    <col min="14" max="15" width="40.28515625" style="46" customWidth="1"/>
    <col min="16" max="16" width="43.5703125" style="7" bestFit="1" customWidth="1"/>
    <col min="17" max="17" width="41.140625" style="46" bestFit="1" customWidth="1"/>
    <col min="18" max="18" width="20.5703125" style="46" bestFit="1" customWidth="1"/>
    <col min="19" max="19" width="93.85546875" style="7" bestFit="1" customWidth="1"/>
    <col min="20" max="20" width="10.5703125" style="46" customWidth="1"/>
    <col min="21" max="21" width="9.7109375" style="46" customWidth="1"/>
    <col min="22" max="22" width="26.42578125" style="46" hidden="1" customWidth="1"/>
    <col min="23" max="23" width="122" style="46" customWidth="1"/>
    <col min="24" max="24" width="25.42578125" style="46" customWidth="1"/>
    <col min="25" max="25" width="22.5703125" style="7" hidden="1" customWidth="1"/>
    <col min="26" max="26" width="34.28515625" style="7" customWidth="1"/>
    <col min="27" max="27" width="22.42578125" style="7" customWidth="1"/>
    <col min="28" max="28" width="58.28515625" style="7" customWidth="1"/>
    <col min="29" max="29" width="19" style="46" customWidth="1"/>
    <col min="30" max="30" width="18.5703125" style="46" customWidth="1"/>
    <col min="31" max="31" width="23" style="46" customWidth="1"/>
    <col min="32" max="32" width="20.5703125" style="46" bestFit="1" customWidth="1"/>
    <col min="33" max="33" width="31.140625" style="46" customWidth="1"/>
    <col min="34" max="34" width="17.85546875" style="7" bestFit="1" customWidth="1"/>
    <col min="35" max="35" width="30.140625" style="46" hidden="1" customWidth="1"/>
    <col min="36" max="36" width="31" style="46" hidden="1" customWidth="1"/>
    <col min="37" max="37" width="23.140625" style="46" hidden="1" customWidth="1"/>
    <col min="38" max="38" width="43" style="46" hidden="1" customWidth="1"/>
    <col min="39" max="42" width="31.5703125" style="46" customWidth="1"/>
    <col min="43" max="43" width="17.85546875" style="46" customWidth="1"/>
    <col min="44" max="44" width="14.42578125" style="7" customWidth="1"/>
    <col min="45" max="45" width="9.7109375" style="7" customWidth="1"/>
    <col min="46" max="47" width="7.5703125" style="7" customWidth="1"/>
    <col min="48" max="48" width="15.5703125" style="7" bestFit="1" customWidth="1"/>
    <col min="49" max="49" width="16.7109375" style="7" bestFit="1" customWidth="1"/>
    <col min="50" max="50" width="7.5703125" style="7" customWidth="1"/>
    <col min="51" max="16384" width="12.5703125" style="7"/>
  </cols>
  <sheetData>
    <row r="1" spans="1:54" hidden="1" outlineLevel="1" x14ac:dyDescent="0.25">
      <c r="A1" s="1"/>
      <c r="B1" s="2"/>
      <c r="C1" s="2"/>
      <c r="D1" s="2"/>
      <c r="E1" s="2"/>
      <c r="F1" s="4"/>
      <c r="G1" s="2"/>
      <c r="H1" s="3"/>
      <c r="I1" s="2"/>
      <c r="J1" s="2"/>
      <c r="K1" s="2"/>
      <c r="L1" s="2"/>
      <c r="M1" s="2"/>
      <c r="N1" s="2"/>
      <c r="O1" s="2"/>
      <c r="P1" s="2"/>
      <c r="Q1" s="2"/>
      <c r="R1" s="2"/>
      <c r="S1" s="2"/>
      <c r="T1" s="2"/>
      <c r="U1" s="2"/>
      <c r="V1" s="2"/>
      <c r="W1" s="2"/>
      <c r="X1" s="2"/>
      <c r="Y1" s="2"/>
      <c r="Z1" s="2"/>
      <c r="AA1" s="5"/>
      <c r="AB1" s="5"/>
      <c r="AC1" s="5"/>
      <c r="AD1" s="5"/>
      <c r="AE1" s="5"/>
      <c r="AF1" s="5"/>
      <c r="AG1" s="5"/>
      <c r="AH1" s="5"/>
      <c r="AI1" s="5"/>
      <c r="AJ1" s="5"/>
      <c r="AK1" s="5"/>
      <c r="AL1" s="5"/>
      <c r="AM1" s="5"/>
      <c r="AN1" s="5"/>
      <c r="AO1" s="5"/>
      <c r="AP1" s="5"/>
      <c r="AQ1" s="5"/>
      <c r="AR1" s="5"/>
      <c r="AS1" s="5"/>
      <c r="AT1" s="5"/>
      <c r="AU1" s="6"/>
      <c r="AV1" s="6"/>
      <c r="AW1" s="6"/>
      <c r="AX1" s="6"/>
    </row>
    <row r="2" spans="1:54" ht="24" hidden="1" customHeight="1" outlineLevel="1" x14ac:dyDescent="0.25">
      <c r="A2" s="8"/>
      <c r="B2" s="622" t="s">
        <v>61</v>
      </c>
      <c r="C2" s="622"/>
      <c r="D2" s="622"/>
      <c r="E2" s="622"/>
      <c r="F2" s="622"/>
      <c r="G2" s="622"/>
      <c r="H2" s="622"/>
      <c r="I2" s="622"/>
      <c r="J2" s="622"/>
      <c r="K2" s="622"/>
      <c r="L2" s="622"/>
      <c r="M2" s="622"/>
      <c r="N2" s="622"/>
      <c r="O2" s="622"/>
      <c r="P2" s="622"/>
      <c r="Q2" s="622"/>
      <c r="R2" s="622"/>
      <c r="S2" s="622"/>
      <c r="T2" s="622"/>
      <c r="U2" s="622"/>
      <c r="V2" s="622"/>
      <c r="W2" s="622"/>
      <c r="X2" s="622"/>
      <c r="Y2" s="622"/>
      <c r="Z2" s="622"/>
      <c r="AA2" s="9"/>
      <c r="AB2" s="9"/>
      <c r="AC2" s="9"/>
      <c r="AD2" s="9"/>
      <c r="AE2" s="9"/>
      <c r="AF2" s="9"/>
      <c r="AG2" s="9"/>
      <c r="AH2" s="9"/>
      <c r="AI2" s="9"/>
      <c r="AJ2" s="9"/>
      <c r="AK2" s="9"/>
      <c r="AL2" s="9"/>
      <c r="AM2" s="9"/>
      <c r="AN2" s="9"/>
      <c r="AO2" s="9"/>
      <c r="AP2" s="9"/>
      <c r="AQ2" s="9"/>
      <c r="AR2" s="9"/>
      <c r="AS2" s="9"/>
      <c r="AT2" s="9"/>
      <c r="AU2" s="6"/>
      <c r="AV2" s="6"/>
      <c r="AW2" s="6"/>
      <c r="AX2" s="6"/>
    </row>
    <row r="3" spans="1:54" ht="44.25" hidden="1" customHeight="1" outlineLevel="1" x14ac:dyDescent="0.25">
      <c r="A3" s="10"/>
      <c r="B3" s="623" t="s">
        <v>0</v>
      </c>
      <c r="C3" s="623"/>
      <c r="D3" s="623"/>
      <c r="E3" s="623"/>
      <c r="F3" s="623"/>
      <c r="G3" s="623"/>
      <c r="H3" s="623"/>
      <c r="I3" s="623"/>
      <c r="J3" s="623"/>
      <c r="K3" s="623"/>
      <c r="L3" s="623"/>
      <c r="M3" s="623"/>
      <c r="N3" s="623"/>
      <c r="O3" s="623"/>
      <c r="P3" s="623"/>
      <c r="Q3" s="623"/>
      <c r="R3" s="623"/>
      <c r="S3" s="623"/>
      <c r="T3" s="623"/>
      <c r="U3" s="623"/>
      <c r="V3" s="623"/>
      <c r="W3" s="623"/>
      <c r="X3" s="623"/>
      <c r="Y3" s="623"/>
      <c r="Z3" s="623"/>
      <c r="AA3" s="9"/>
      <c r="AB3" s="9"/>
      <c r="AC3" s="9"/>
      <c r="AD3" s="9"/>
      <c r="AE3" s="9"/>
      <c r="AF3" s="9"/>
      <c r="AG3" s="9"/>
      <c r="AH3" s="9"/>
      <c r="AI3" s="9"/>
      <c r="AJ3" s="9"/>
      <c r="AK3" s="9"/>
      <c r="AL3" s="9"/>
      <c r="AM3" s="9"/>
      <c r="AN3" s="9"/>
      <c r="AO3" s="9"/>
      <c r="AP3" s="9"/>
      <c r="AQ3" s="9"/>
      <c r="AR3" s="9"/>
      <c r="AS3" s="9"/>
      <c r="AT3" s="9"/>
      <c r="AU3" s="6"/>
      <c r="AV3" s="6"/>
      <c r="AW3" s="6"/>
      <c r="AX3" s="6"/>
    </row>
    <row r="4" spans="1:54" ht="30" hidden="1" customHeight="1" outlineLevel="1" x14ac:dyDescent="0.25">
      <c r="A4" s="10"/>
      <c r="B4" s="623" t="s">
        <v>1</v>
      </c>
      <c r="C4" s="623"/>
      <c r="D4" s="623"/>
      <c r="E4" s="623"/>
      <c r="F4" s="623"/>
      <c r="G4" s="623"/>
      <c r="H4" s="623"/>
      <c r="I4" s="623"/>
      <c r="J4" s="623"/>
      <c r="K4" s="623"/>
      <c r="L4" s="623"/>
      <c r="M4" s="623"/>
      <c r="N4" s="623"/>
      <c r="O4" s="623"/>
      <c r="P4" s="623"/>
      <c r="Q4" s="623"/>
      <c r="R4" s="623"/>
      <c r="S4" s="623"/>
      <c r="T4" s="623"/>
      <c r="U4" s="623"/>
      <c r="V4" s="623"/>
      <c r="W4" s="623"/>
      <c r="X4" s="623"/>
      <c r="Y4" s="623"/>
      <c r="Z4" s="623"/>
      <c r="AA4" s="9"/>
      <c r="AB4" s="9"/>
      <c r="AC4" s="9"/>
      <c r="AD4" s="9"/>
      <c r="AE4" s="9"/>
      <c r="AF4" s="9"/>
      <c r="AG4" s="9"/>
      <c r="AH4" s="9"/>
      <c r="AI4" s="9"/>
      <c r="AJ4" s="9"/>
      <c r="AK4" s="9"/>
      <c r="AL4" s="9"/>
      <c r="AM4" s="9"/>
      <c r="AN4" s="9"/>
      <c r="AO4" s="9"/>
      <c r="AP4" s="9"/>
      <c r="AQ4" s="9"/>
      <c r="AR4" s="9"/>
      <c r="AS4" s="9"/>
      <c r="AT4" s="9"/>
      <c r="AU4" s="6"/>
      <c r="AV4" s="6"/>
      <c r="AW4" s="6"/>
      <c r="AX4" s="6"/>
    </row>
    <row r="5" spans="1:54" ht="27" hidden="1" customHeight="1" outlineLevel="1" x14ac:dyDescent="0.25">
      <c r="A5" s="10"/>
      <c r="B5" s="624" t="s">
        <v>2</v>
      </c>
      <c r="C5" s="624"/>
      <c r="D5" s="624"/>
      <c r="E5" s="624"/>
      <c r="F5" s="624"/>
      <c r="G5" s="624"/>
      <c r="H5" s="624"/>
      <c r="I5" s="624"/>
      <c r="J5" s="624"/>
      <c r="K5" s="624"/>
      <c r="L5" s="624"/>
      <c r="M5" s="624"/>
      <c r="N5" s="624"/>
      <c r="O5" s="624"/>
      <c r="P5" s="624"/>
      <c r="Q5" s="624"/>
      <c r="R5" s="624"/>
      <c r="S5" s="624"/>
      <c r="T5" s="624"/>
      <c r="U5" s="624"/>
      <c r="V5" s="624"/>
      <c r="W5" s="624"/>
      <c r="X5" s="624"/>
      <c r="Y5" s="624"/>
      <c r="Z5" s="624"/>
      <c r="AA5" s="9"/>
      <c r="AB5" s="9"/>
      <c r="AC5" s="9"/>
      <c r="AD5" s="9"/>
      <c r="AE5" s="9"/>
      <c r="AF5" s="9"/>
      <c r="AG5" s="9"/>
      <c r="AH5" s="9"/>
      <c r="AI5" s="9"/>
      <c r="AJ5" s="9"/>
      <c r="AK5" s="9"/>
      <c r="AL5" s="9"/>
      <c r="AM5" s="9"/>
      <c r="AN5" s="9"/>
      <c r="AO5" s="9"/>
      <c r="AP5" s="9"/>
      <c r="AQ5" s="9"/>
      <c r="AR5" s="9"/>
      <c r="AS5" s="9"/>
      <c r="AT5" s="9"/>
      <c r="AU5" s="6"/>
      <c r="AV5" s="6"/>
      <c r="AW5" s="6"/>
      <c r="AX5" s="6"/>
    </row>
    <row r="6" spans="1:54" ht="31.5" hidden="1" customHeight="1" outlineLevel="1" x14ac:dyDescent="0.25">
      <c r="A6" s="10"/>
      <c r="B6" s="623" t="s">
        <v>3</v>
      </c>
      <c r="C6" s="623"/>
      <c r="D6" s="623"/>
      <c r="E6" s="623"/>
      <c r="F6" s="623"/>
      <c r="G6" s="623"/>
      <c r="H6" s="623"/>
      <c r="I6" s="623"/>
      <c r="J6" s="623"/>
      <c r="K6" s="623"/>
      <c r="L6" s="623"/>
      <c r="M6" s="623"/>
      <c r="N6" s="623"/>
      <c r="O6" s="623"/>
      <c r="P6" s="623"/>
      <c r="Q6" s="623"/>
      <c r="R6" s="623"/>
      <c r="S6" s="623"/>
      <c r="T6" s="623"/>
      <c r="U6" s="623"/>
      <c r="V6" s="623"/>
      <c r="W6" s="623"/>
      <c r="X6" s="623"/>
      <c r="Y6" s="623"/>
      <c r="Z6" s="623"/>
      <c r="AA6" s="9"/>
      <c r="AB6" s="9"/>
      <c r="AC6" s="9"/>
      <c r="AD6" s="9"/>
      <c r="AE6" s="9"/>
      <c r="AF6" s="9"/>
      <c r="AG6" s="9"/>
      <c r="AH6" s="9"/>
      <c r="AI6" s="9"/>
      <c r="AJ6" s="9"/>
      <c r="AK6" s="9"/>
      <c r="AL6" s="9"/>
      <c r="AM6" s="9"/>
      <c r="AN6" s="9"/>
      <c r="AO6" s="9"/>
      <c r="AP6" s="9"/>
      <c r="AQ6" s="9"/>
      <c r="AR6" s="9"/>
      <c r="AS6" s="9"/>
      <c r="AT6" s="9"/>
      <c r="AU6" s="6"/>
      <c r="AV6" s="6"/>
      <c r="AW6" s="6"/>
      <c r="AX6" s="6"/>
    </row>
    <row r="7" spans="1:54" ht="34.5" hidden="1" customHeight="1" outlineLevel="1" x14ac:dyDescent="0.25">
      <c r="A7" s="10"/>
      <c r="B7" s="623" t="s">
        <v>4</v>
      </c>
      <c r="C7" s="623"/>
      <c r="D7" s="623"/>
      <c r="E7" s="623"/>
      <c r="F7" s="623"/>
      <c r="G7" s="623"/>
      <c r="H7" s="623"/>
      <c r="I7" s="623"/>
      <c r="J7" s="623"/>
      <c r="K7" s="623"/>
      <c r="L7" s="623"/>
      <c r="M7" s="623"/>
      <c r="N7" s="623"/>
      <c r="O7" s="623"/>
      <c r="P7" s="623"/>
      <c r="Q7" s="623"/>
      <c r="R7" s="623"/>
      <c r="S7" s="623"/>
      <c r="T7" s="623"/>
      <c r="U7" s="623"/>
      <c r="V7" s="623"/>
      <c r="W7" s="623"/>
      <c r="X7" s="623"/>
      <c r="Y7" s="623"/>
      <c r="Z7" s="623"/>
      <c r="AA7" s="9"/>
      <c r="AB7" s="9"/>
      <c r="AC7" s="9"/>
      <c r="AD7" s="9"/>
      <c r="AE7" s="9"/>
      <c r="AF7" s="9"/>
      <c r="AG7" s="9"/>
      <c r="AH7" s="9"/>
      <c r="AI7" s="9"/>
      <c r="AJ7" s="9"/>
      <c r="AK7" s="9"/>
      <c r="AL7" s="9"/>
      <c r="AM7" s="9"/>
      <c r="AN7" s="9"/>
      <c r="AO7" s="9"/>
      <c r="AP7" s="9"/>
      <c r="AQ7" s="9"/>
      <c r="AR7" s="9"/>
      <c r="AS7" s="9"/>
      <c r="AT7" s="9"/>
      <c r="AU7" s="6"/>
      <c r="AV7" s="6"/>
      <c r="AW7" s="6"/>
      <c r="AX7" s="6"/>
    </row>
    <row r="8" spans="1:54" ht="43.5" hidden="1" customHeight="1" outlineLevel="1" x14ac:dyDescent="0.25">
      <c r="A8" s="10"/>
      <c r="B8" s="623" t="s">
        <v>5</v>
      </c>
      <c r="C8" s="623"/>
      <c r="D8" s="623"/>
      <c r="E8" s="623"/>
      <c r="F8" s="623"/>
      <c r="G8" s="623"/>
      <c r="H8" s="623"/>
      <c r="I8" s="623"/>
      <c r="J8" s="623"/>
      <c r="K8" s="623"/>
      <c r="L8" s="623"/>
      <c r="M8" s="623"/>
      <c r="N8" s="623"/>
      <c r="O8" s="623"/>
      <c r="P8" s="623"/>
      <c r="Q8" s="623"/>
      <c r="R8" s="623"/>
      <c r="S8" s="623"/>
      <c r="T8" s="623"/>
      <c r="U8" s="623"/>
      <c r="V8" s="623"/>
      <c r="W8" s="623"/>
      <c r="X8" s="623"/>
      <c r="Y8" s="623"/>
      <c r="Z8" s="623"/>
      <c r="AA8" s="9"/>
      <c r="AB8" s="9"/>
      <c r="AC8" s="9"/>
      <c r="AD8" s="9"/>
      <c r="AE8" s="9"/>
      <c r="AF8" s="9"/>
      <c r="AG8" s="9"/>
      <c r="AH8" s="9"/>
      <c r="AI8" s="9"/>
      <c r="AJ8" s="9"/>
      <c r="AK8" s="9"/>
      <c r="AL8" s="9"/>
      <c r="AM8" s="9"/>
      <c r="AN8" s="9"/>
      <c r="AO8" s="9"/>
      <c r="AP8" s="9"/>
      <c r="AQ8" s="9"/>
      <c r="AR8" s="9"/>
      <c r="AS8" s="9"/>
      <c r="AT8" s="9"/>
      <c r="AU8" s="6"/>
      <c r="AV8" s="6"/>
      <c r="AW8" s="6"/>
      <c r="AX8" s="6"/>
    </row>
    <row r="9" spans="1:54" ht="16.5" outlineLevel="1" thickBot="1" x14ac:dyDescent="0.3">
      <c r="A9" s="10"/>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124"/>
      <c r="AB9" s="9"/>
      <c r="AC9" s="9"/>
      <c r="AD9" s="9"/>
      <c r="AE9" s="9"/>
      <c r="AF9" s="9"/>
      <c r="AG9" s="9"/>
      <c r="AH9" s="9"/>
      <c r="AI9" s="9"/>
      <c r="AJ9" s="9"/>
      <c r="AK9" s="9"/>
      <c r="AL9" s="9"/>
      <c r="AM9" s="9"/>
      <c r="AN9" s="9"/>
      <c r="AO9" s="9"/>
      <c r="AP9" s="9"/>
      <c r="AQ9" s="9"/>
      <c r="AR9" s="9"/>
      <c r="AS9" s="9"/>
      <c r="AT9" s="9"/>
      <c r="AU9" s="6"/>
      <c r="AV9" s="6"/>
      <c r="AW9" s="6"/>
      <c r="AX9" s="6"/>
    </row>
    <row r="10" spans="1:54" ht="26.25" customHeight="1" thickBot="1" x14ac:dyDescent="0.3">
      <c r="A10" s="1"/>
      <c r="B10" s="626" t="s">
        <v>6</v>
      </c>
      <c r="C10" s="565" t="s">
        <v>149</v>
      </c>
      <c r="D10" s="565" t="s">
        <v>7</v>
      </c>
      <c r="E10" s="573" t="s">
        <v>150</v>
      </c>
      <c r="F10" s="565" t="s">
        <v>8</v>
      </c>
      <c r="G10" s="573" t="s">
        <v>150</v>
      </c>
      <c r="H10" s="565" t="s">
        <v>9</v>
      </c>
      <c r="I10" s="630" t="s">
        <v>150</v>
      </c>
      <c r="J10" s="559" t="s">
        <v>10</v>
      </c>
      <c r="K10" s="631" t="s">
        <v>11</v>
      </c>
      <c r="L10" s="631"/>
      <c r="M10" s="631"/>
      <c r="N10" s="631"/>
      <c r="O10" s="631"/>
      <c r="P10" s="631"/>
      <c r="Q10" s="631"/>
      <c r="R10" s="631"/>
      <c r="S10" s="570" t="s">
        <v>12</v>
      </c>
      <c r="T10" s="573" t="s">
        <v>150</v>
      </c>
      <c r="U10" s="565" t="s">
        <v>158</v>
      </c>
      <c r="V10" s="565" t="s">
        <v>160</v>
      </c>
      <c r="W10" s="565" t="s">
        <v>161</v>
      </c>
      <c r="X10" s="565" t="s">
        <v>162</v>
      </c>
      <c r="Y10" s="565" t="s">
        <v>63</v>
      </c>
      <c r="Z10" s="559" t="s">
        <v>13</v>
      </c>
      <c r="AA10" s="562" t="s">
        <v>14</v>
      </c>
      <c r="AB10" s="570" t="s">
        <v>15</v>
      </c>
      <c r="AC10" s="559" t="s">
        <v>163</v>
      </c>
      <c r="AD10" s="578" t="s">
        <v>164</v>
      </c>
      <c r="AE10" s="579"/>
      <c r="AF10" s="579"/>
      <c r="AG10" s="579"/>
      <c r="AH10" s="579"/>
      <c r="AI10" s="579"/>
      <c r="AJ10" s="579"/>
      <c r="AK10" s="579"/>
      <c r="AL10" s="579"/>
      <c r="AM10" s="580"/>
      <c r="AN10" s="580"/>
      <c r="AO10" s="580"/>
      <c r="AP10" s="580"/>
      <c r="AQ10" s="581"/>
      <c r="AR10" s="556" t="s">
        <v>16</v>
      </c>
      <c r="AS10" s="5"/>
      <c r="AT10" s="5"/>
      <c r="AU10" s="5"/>
      <c r="AV10" s="5"/>
      <c r="AW10" s="5"/>
      <c r="AX10" s="6"/>
      <c r="AY10" s="6"/>
      <c r="AZ10" s="6"/>
      <c r="BA10" s="6"/>
    </row>
    <row r="11" spans="1:54" ht="24.75" customHeight="1" thickBot="1" x14ac:dyDescent="0.3">
      <c r="A11" s="5"/>
      <c r="B11" s="627"/>
      <c r="C11" s="566"/>
      <c r="D11" s="566"/>
      <c r="E11" s="605"/>
      <c r="F11" s="560"/>
      <c r="G11" s="574"/>
      <c r="H11" s="560"/>
      <c r="I11" s="574"/>
      <c r="J11" s="560"/>
      <c r="K11" s="576" t="s">
        <v>17</v>
      </c>
      <c r="L11" s="566" t="s">
        <v>18</v>
      </c>
      <c r="M11" s="566" t="s">
        <v>19</v>
      </c>
      <c r="N11" s="605" t="s">
        <v>151</v>
      </c>
      <c r="O11" s="566" t="s">
        <v>152</v>
      </c>
      <c r="P11" s="568" t="s">
        <v>62</v>
      </c>
      <c r="Q11" s="629" t="s">
        <v>325</v>
      </c>
      <c r="R11" s="603" t="s">
        <v>170</v>
      </c>
      <c r="S11" s="571"/>
      <c r="T11" s="574"/>
      <c r="U11" s="566"/>
      <c r="V11" s="566"/>
      <c r="W11" s="566"/>
      <c r="X11" s="566"/>
      <c r="Y11" s="566"/>
      <c r="Z11" s="568"/>
      <c r="AA11" s="563"/>
      <c r="AB11" s="571"/>
      <c r="AC11" s="568"/>
      <c r="AD11" s="586" t="s">
        <v>165</v>
      </c>
      <c r="AE11" s="584" t="s">
        <v>166</v>
      </c>
      <c r="AF11" s="578" t="s">
        <v>167</v>
      </c>
      <c r="AG11" s="580"/>
      <c r="AH11" s="582" t="s">
        <v>168</v>
      </c>
      <c r="AI11" s="582" t="s">
        <v>309</v>
      </c>
      <c r="AJ11" s="582" t="s">
        <v>310</v>
      </c>
      <c r="AK11" s="582" t="s">
        <v>311</v>
      </c>
      <c r="AL11" s="582" t="s">
        <v>312</v>
      </c>
      <c r="AM11" s="582" t="s">
        <v>321</v>
      </c>
      <c r="AN11" s="582" t="s">
        <v>322</v>
      </c>
      <c r="AO11" s="582" t="s">
        <v>323</v>
      </c>
      <c r="AP11" s="582" t="s">
        <v>324</v>
      </c>
      <c r="AQ11" s="582" t="s">
        <v>334</v>
      </c>
      <c r="AR11" s="557"/>
      <c r="AS11" s="5"/>
      <c r="AT11" s="5"/>
      <c r="AU11" s="5"/>
      <c r="AV11" s="5"/>
      <c r="AW11" s="5"/>
      <c r="AX11" s="5"/>
      <c r="AY11" s="6"/>
      <c r="AZ11" s="6"/>
      <c r="BA11" s="6"/>
      <c r="BB11" s="6"/>
    </row>
    <row r="12" spans="1:54" ht="38.25" customHeight="1" thickBot="1" x14ac:dyDescent="0.3">
      <c r="A12" s="5"/>
      <c r="B12" s="628"/>
      <c r="C12" s="567"/>
      <c r="D12" s="567"/>
      <c r="E12" s="606"/>
      <c r="F12" s="561"/>
      <c r="G12" s="575"/>
      <c r="H12" s="561"/>
      <c r="I12" s="575"/>
      <c r="J12" s="561"/>
      <c r="K12" s="561"/>
      <c r="L12" s="561"/>
      <c r="M12" s="561"/>
      <c r="N12" s="575"/>
      <c r="O12" s="567"/>
      <c r="P12" s="577"/>
      <c r="Q12" s="564"/>
      <c r="R12" s="604"/>
      <c r="S12" s="572"/>
      <c r="T12" s="575"/>
      <c r="U12" s="567"/>
      <c r="V12" s="567"/>
      <c r="W12" s="567"/>
      <c r="X12" s="567"/>
      <c r="Y12" s="567"/>
      <c r="Z12" s="569"/>
      <c r="AA12" s="564"/>
      <c r="AB12" s="572"/>
      <c r="AC12" s="569"/>
      <c r="AD12" s="587"/>
      <c r="AE12" s="585"/>
      <c r="AF12" s="122" t="s">
        <v>165</v>
      </c>
      <c r="AG12" s="123" t="s">
        <v>166</v>
      </c>
      <c r="AH12" s="583"/>
      <c r="AI12" s="583"/>
      <c r="AJ12" s="583"/>
      <c r="AK12" s="583"/>
      <c r="AL12" s="583"/>
      <c r="AM12" s="583"/>
      <c r="AN12" s="583"/>
      <c r="AO12" s="583"/>
      <c r="AP12" s="583"/>
      <c r="AQ12" s="583"/>
      <c r="AR12" s="558"/>
      <c r="AS12" s="5"/>
      <c r="AT12" s="5"/>
      <c r="AU12" s="5"/>
      <c r="AV12" s="5"/>
      <c r="AW12" s="5"/>
      <c r="AX12" s="5"/>
      <c r="AY12" s="6"/>
      <c r="AZ12" s="6"/>
      <c r="BA12" s="6"/>
      <c r="BB12" s="6"/>
    </row>
    <row r="13" spans="1:54" s="154" customFormat="1" ht="63.75" customHeight="1" x14ac:dyDescent="0.25">
      <c r="A13" s="140"/>
      <c r="B13" s="181" t="s">
        <v>20</v>
      </c>
      <c r="C13" s="239"/>
      <c r="D13" s="588" t="s">
        <v>21</v>
      </c>
      <c r="E13" s="231">
        <v>0.15</v>
      </c>
      <c r="F13" s="176"/>
      <c r="G13" s="220">
        <v>0.15</v>
      </c>
      <c r="H13" s="141" t="s">
        <v>22</v>
      </c>
      <c r="I13" s="142">
        <v>0.5</v>
      </c>
      <c r="J13" s="143" t="s">
        <v>23</v>
      </c>
      <c r="K13" s="143" t="s">
        <v>24</v>
      </c>
      <c r="L13" s="143">
        <v>4</v>
      </c>
      <c r="M13" s="144">
        <v>4</v>
      </c>
      <c r="N13" s="145">
        <v>4</v>
      </c>
      <c r="O13" s="144" t="s">
        <v>64</v>
      </c>
      <c r="P13" s="144" t="s">
        <v>64</v>
      </c>
      <c r="Q13" s="143"/>
      <c r="R13" s="144"/>
      <c r="S13" s="143" t="s">
        <v>64</v>
      </c>
      <c r="T13" s="146"/>
      <c r="U13" s="143"/>
      <c r="V13" s="147"/>
      <c r="W13" s="143"/>
      <c r="X13" s="143"/>
      <c r="Y13" s="148"/>
      <c r="Z13" s="144" t="s">
        <v>25</v>
      </c>
      <c r="AA13" s="143" t="s">
        <v>26</v>
      </c>
      <c r="AB13" s="149"/>
      <c r="AC13" s="478" t="s">
        <v>208</v>
      </c>
      <c r="AD13" s="149"/>
      <c r="AE13" s="149"/>
      <c r="AF13" s="149"/>
      <c r="AG13" s="149"/>
      <c r="AH13" s="150">
        <v>0</v>
      </c>
      <c r="AI13" s="150"/>
      <c r="AJ13" s="150"/>
      <c r="AK13" s="150"/>
      <c r="AL13" s="150"/>
      <c r="AM13" s="310"/>
      <c r="AN13" s="150"/>
      <c r="AO13" s="150"/>
      <c r="AP13" s="150"/>
      <c r="AQ13" s="151"/>
      <c r="AR13" s="152" t="s">
        <v>27</v>
      </c>
      <c r="AS13" s="140"/>
      <c r="AT13" s="140"/>
      <c r="AU13" s="140"/>
      <c r="AV13" s="140"/>
      <c r="AW13" s="140"/>
      <c r="AX13" s="140"/>
      <c r="AY13" s="153"/>
      <c r="AZ13" s="153"/>
      <c r="BA13" s="153"/>
      <c r="BB13" s="153"/>
    </row>
    <row r="14" spans="1:54" s="154" customFormat="1" ht="57.75" customHeight="1" x14ac:dyDescent="0.25">
      <c r="A14" s="140"/>
      <c r="B14" s="181"/>
      <c r="C14" s="239"/>
      <c r="D14" s="589"/>
      <c r="E14" s="231"/>
      <c r="F14" s="176"/>
      <c r="G14" s="220"/>
      <c r="H14" s="155" t="s">
        <v>28</v>
      </c>
      <c r="I14" s="156">
        <v>0.1</v>
      </c>
      <c r="J14" s="157" t="s">
        <v>23</v>
      </c>
      <c r="K14" s="158" t="s">
        <v>29</v>
      </c>
      <c r="L14" s="158">
        <v>0</v>
      </c>
      <c r="M14" s="157">
        <v>1</v>
      </c>
      <c r="N14" s="157">
        <v>1</v>
      </c>
      <c r="O14" s="157" t="s">
        <v>64</v>
      </c>
      <c r="P14" s="157" t="s">
        <v>64</v>
      </c>
      <c r="Q14" s="158"/>
      <c r="R14" s="157"/>
      <c r="S14" s="158" t="s">
        <v>64</v>
      </c>
      <c r="T14" s="159"/>
      <c r="U14" s="158"/>
      <c r="V14" s="160"/>
      <c r="W14" s="158"/>
      <c r="X14" s="158"/>
      <c r="Y14" s="161"/>
      <c r="Z14" s="157" t="s">
        <v>25</v>
      </c>
      <c r="AA14" s="162" t="s">
        <v>26</v>
      </c>
      <c r="AB14" s="163"/>
      <c r="AC14" s="479"/>
      <c r="AD14" s="164"/>
      <c r="AE14" s="164"/>
      <c r="AF14" s="165"/>
      <c r="AG14" s="165"/>
      <c r="AH14" s="166">
        <v>0</v>
      </c>
      <c r="AI14" s="167"/>
      <c r="AJ14" s="167"/>
      <c r="AK14" s="167"/>
      <c r="AL14" s="167"/>
      <c r="AM14" s="311"/>
      <c r="AN14" s="167"/>
      <c r="AO14" s="167"/>
      <c r="AP14" s="167"/>
      <c r="AQ14" s="168"/>
      <c r="AR14" s="169" t="s">
        <v>27</v>
      </c>
      <c r="AS14" s="140"/>
      <c r="AT14" s="140"/>
      <c r="AU14" s="140"/>
      <c r="AV14" s="140"/>
      <c r="AW14" s="140"/>
      <c r="AX14" s="140"/>
      <c r="AY14" s="153"/>
      <c r="AZ14" s="153"/>
      <c r="BA14" s="153"/>
      <c r="BB14" s="153"/>
    </row>
    <row r="15" spans="1:54" s="46" customFormat="1" ht="45" customHeight="1" x14ac:dyDescent="0.25">
      <c r="A15" s="5"/>
      <c r="B15" s="181"/>
      <c r="C15" s="239"/>
      <c r="D15" s="589"/>
      <c r="E15" s="231"/>
      <c r="F15" s="176"/>
      <c r="G15" s="220"/>
      <c r="H15" s="541" t="s">
        <v>30</v>
      </c>
      <c r="I15" s="607">
        <v>0.4</v>
      </c>
      <c r="J15" s="600" t="s">
        <v>23</v>
      </c>
      <c r="K15" s="541" t="s">
        <v>31</v>
      </c>
      <c r="L15" s="541">
        <v>0</v>
      </c>
      <c r="M15" s="538">
        <v>1</v>
      </c>
      <c r="N15" s="538">
        <v>0.3</v>
      </c>
      <c r="O15" s="538">
        <v>0.18</v>
      </c>
      <c r="P15" s="611">
        <v>0.27</v>
      </c>
      <c r="Q15" s="614">
        <f>U15*T15+U17*T17+U18*T18+U21*T21</f>
        <v>0</v>
      </c>
      <c r="R15" s="611">
        <f>Q15/P15</f>
        <v>0</v>
      </c>
      <c r="S15" s="28" t="s">
        <v>65</v>
      </c>
      <c r="T15" s="68">
        <v>0.3</v>
      </c>
      <c r="U15" s="73">
        <f>U16*T16</f>
        <v>0</v>
      </c>
      <c r="V15" s="99"/>
      <c r="W15" s="56" t="s">
        <v>200</v>
      </c>
      <c r="X15" s="73"/>
      <c r="Y15" s="40"/>
      <c r="Z15" s="345" t="s">
        <v>25</v>
      </c>
      <c r="AA15" s="345" t="s">
        <v>26</v>
      </c>
      <c r="AB15" s="507" t="s">
        <v>123</v>
      </c>
      <c r="AC15" s="479"/>
      <c r="AD15" s="507" t="s">
        <v>215</v>
      </c>
      <c r="AE15" s="507" t="s">
        <v>218</v>
      </c>
      <c r="AF15" s="507" t="s">
        <v>221</v>
      </c>
      <c r="AG15" s="507" t="s">
        <v>224</v>
      </c>
      <c r="AH15" s="508">
        <v>130222173</v>
      </c>
      <c r="AI15" s="508">
        <v>130222173</v>
      </c>
      <c r="AJ15" s="508">
        <v>39110000</v>
      </c>
      <c r="AK15" s="359">
        <f>+AI15+AI18+AI21</f>
        <v>281196073</v>
      </c>
      <c r="AL15" s="359">
        <f>+AJ15+AJ18+AJ21</f>
        <v>43310000</v>
      </c>
      <c r="AM15" s="638">
        <v>130222173</v>
      </c>
      <c r="AN15" s="638">
        <v>53070000</v>
      </c>
      <c r="AO15" s="654">
        <f>+AM15+AM18+AM21</f>
        <v>281196073</v>
      </c>
      <c r="AP15" s="376">
        <f>+AN15+AN18+AN21</f>
        <v>58670000</v>
      </c>
      <c r="AQ15" s="365">
        <f>AP15/AO15</f>
        <v>0.2086444500240229</v>
      </c>
      <c r="AR15" s="484"/>
      <c r="AS15" s="5"/>
      <c r="AT15" s="5"/>
      <c r="AU15" s="5"/>
      <c r="AV15" s="5"/>
      <c r="AW15" s="5"/>
      <c r="AX15" s="5"/>
      <c r="AY15" s="6"/>
      <c r="AZ15" s="6"/>
      <c r="BA15" s="6"/>
      <c r="BB15" s="6"/>
    </row>
    <row r="16" spans="1:54" s="46" customFormat="1" ht="39.75" customHeight="1" x14ac:dyDescent="0.25">
      <c r="A16" s="5"/>
      <c r="B16" s="181"/>
      <c r="C16" s="239"/>
      <c r="D16" s="589"/>
      <c r="E16" s="231"/>
      <c r="F16" s="176"/>
      <c r="G16" s="220"/>
      <c r="H16" s="542"/>
      <c r="I16" s="608"/>
      <c r="J16" s="601"/>
      <c r="K16" s="542"/>
      <c r="L16" s="542"/>
      <c r="M16" s="539"/>
      <c r="N16" s="539"/>
      <c r="O16" s="539"/>
      <c r="P16" s="612"/>
      <c r="Q16" s="615"/>
      <c r="R16" s="612"/>
      <c r="S16" s="28" t="s">
        <v>66</v>
      </c>
      <c r="T16" s="69">
        <v>1</v>
      </c>
      <c r="U16" s="56">
        <v>0</v>
      </c>
      <c r="V16" s="97"/>
      <c r="W16" s="56"/>
      <c r="X16" s="56"/>
      <c r="Y16" s="39">
        <f>156650000+15400000</f>
        <v>172050000</v>
      </c>
      <c r="Z16" s="346"/>
      <c r="AA16" s="346"/>
      <c r="AB16" s="479"/>
      <c r="AC16" s="479"/>
      <c r="AD16" s="479"/>
      <c r="AE16" s="479"/>
      <c r="AF16" s="479"/>
      <c r="AG16" s="479"/>
      <c r="AH16" s="475"/>
      <c r="AI16" s="475"/>
      <c r="AJ16" s="475"/>
      <c r="AK16" s="361"/>
      <c r="AL16" s="361"/>
      <c r="AM16" s="639"/>
      <c r="AN16" s="639"/>
      <c r="AO16" s="655"/>
      <c r="AP16" s="381"/>
      <c r="AQ16" s="366"/>
      <c r="AR16" s="485"/>
      <c r="AS16" s="5"/>
      <c r="AT16" s="5"/>
      <c r="AU16" s="5"/>
      <c r="AV16" s="5"/>
      <c r="AW16" s="5"/>
      <c r="AX16" s="5"/>
      <c r="AY16" s="6"/>
      <c r="AZ16" s="6"/>
      <c r="BA16" s="6"/>
      <c r="BB16" s="6"/>
    </row>
    <row r="17" spans="1:54" s="46" customFormat="1" ht="45" customHeight="1" x14ac:dyDescent="0.25">
      <c r="A17" s="5"/>
      <c r="B17" s="181"/>
      <c r="C17" s="239"/>
      <c r="D17" s="589"/>
      <c r="E17" s="231"/>
      <c r="F17" s="176"/>
      <c r="G17" s="220"/>
      <c r="H17" s="542"/>
      <c r="I17" s="608"/>
      <c r="J17" s="601"/>
      <c r="K17" s="542"/>
      <c r="L17" s="542"/>
      <c r="M17" s="539"/>
      <c r="N17" s="539"/>
      <c r="O17" s="539"/>
      <c r="P17" s="612"/>
      <c r="Q17" s="615"/>
      <c r="R17" s="612"/>
      <c r="S17" s="29" t="s">
        <v>67</v>
      </c>
      <c r="T17" s="70">
        <v>0.1</v>
      </c>
      <c r="U17" s="57">
        <v>0</v>
      </c>
      <c r="V17" s="98"/>
      <c r="W17" s="116" t="s">
        <v>206</v>
      </c>
      <c r="X17" s="56" t="s">
        <v>207</v>
      </c>
      <c r="Y17" s="66"/>
      <c r="Z17" s="346"/>
      <c r="AA17" s="346"/>
      <c r="AB17" s="479"/>
      <c r="AC17" s="479"/>
      <c r="AD17" s="479"/>
      <c r="AE17" s="479"/>
      <c r="AF17" s="479"/>
      <c r="AG17" s="479"/>
      <c r="AH17" s="475"/>
      <c r="AI17" s="475"/>
      <c r="AJ17" s="475"/>
      <c r="AK17" s="361"/>
      <c r="AL17" s="361"/>
      <c r="AM17" s="639"/>
      <c r="AN17" s="639"/>
      <c r="AO17" s="655"/>
      <c r="AP17" s="381"/>
      <c r="AQ17" s="366"/>
      <c r="AR17" s="485"/>
      <c r="AS17" s="5"/>
      <c r="AT17" s="5"/>
      <c r="AU17" s="5"/>
      <c r="AV17" s="5"/>
      <c r="AW17" s="5"/>
      <c r="AX17" s="5"/>
      <c r="AY17" s="6"/>
      <c r="AZ17" s="6"/>
      <c r="BA17" s="6"/>
      <c r="BB17" s="6"/>
    </row>
    <row r="18" spans="1:54" s="46" customFormat="1" ht="46.5" customHeight="1" x14ac:dyDescent="0.25">
      <c r="A18" s="5"/>
      <c r="B18" s="181"/>
      <c r="C18" s="239"/>
      <c r="D18" s="589"/>
      <c r="E18" s="231"/>
      <c r="F18" s="176"/>
      <c r="G18" s="220"/>
      <c r="H18" s="542"/>
      <c r="I18" s="608"/>
      <c r="J18" s="601"/>
      <c r="K18" s="542"/>
      <c r="L18" s="542"/>
      <c r="M18" s="539"/>
      <c r="N18" s="539"/>
      <c r="O18" s="539"/>
      <c r="P18" s="612"/>
      <c r="Q18" s="615"/>
      <c r="R18" s="612"/>
      <c r="S18" s="28" t="s">
        <v>68</v>
      </c>
      <c r="T18" s="70">
        <v>0.4</v>
      </c>
      <c r="U18" s="57">
        <f>U19*T19+U20*T20</f>
        <v>0</v>
      </c>
      <c r="V18" s="98"/>
      <c r="W18" s="56" t="s">
        <v>201</v>
      </c>
      <c r="X18" s="57"/>
      <c r="Y18" s="40"/>
      <c r="Z18" s="346"/>
      <c r="AA18" s="346"/>
      <c r="AB18" s="479"/>
      <c r="AC18" s="479"/>
      <c r="AD18" s="479" t="s">
        <v>216</v>
      </c>
      <c r="AE18" s="479" t="s">
        <v>219</v>
      </c>
      <c r="AF18" s="479" t="s">
        <v>222</v>
      </c>
      <c r="AG18" s="479" t="s">
        <v>225</v>
      </c>
      <c r="AH18" s="475">
        <v>31073900</v>
      </c>
      <c r="AI18" s="475">
        <v>31073900</v>
      </c>
      <c r="AJ18" s="475">
        <v>0</v>
      </c>
      <c r="AK18" s="361"/>
      <c r="AL18" s="361"/>
      <c r="AM18" s="639">
        <v>31073900</v>
      </c>
      <c r="AN18" s="639">
        <v>0</v>
      </c>
      <c r="AO18" s="655"/>
      <c r="AP18" s="381"/>
      <c r="AQ18" s="366"/>
      <c r="AR18" s="485"/>
      <c r="AS18" s="5"/>
      <c r="AT18" s="5"/>
      <c r="AU18" s="5"/>
      <c r="AV18" s="5"/>
      <c r="AW18" s="5"/>
      <c r="AX18" s="5"/>
      <c r="AY18" s="6"/>
      <c r="AZ18" s="6"/>
      <c r="BA18" s="6"/>
      <c r="BB18" s="6"/>
    </row>
    <row r="19" spans="1:54" s="46" customFormat="1" ht="63" customHeight="1" x14ac:dyDescent="0.25">
      <c r="A19" s="5"/>
      <c r="B19" s="181"/>
      <c r="C19" s="239"/>
      <c r="D19" s="589"/>
      <c r="E19" s="231"/>
      <c r="F19" s="176"/>
      <c r="G19" s="220"/>
      <c r="H19" s="542"/>
      <c r="I19" s="608"/>
      <c r="J19" s="601"/>
      <c r="K19" s="542"/>
      <c r="L19" s="542"/>
      <c r="M19" s="539"/>
      <c r="N19" s="539"/>
      <c r="O19" s="539"/>
      <c r="P19" s="612"/>
      <c r="Q19" s="615"/>
      <c r="R19" s="612"/>
      <c r="S19" s="28" t="s">
        <v>69</v>
      </c>
      <c r="T19" s="69">
        <v>0.6</v>
      </c>
      <c r="U19" s="56">
        <v>0</v>
      </c>
      <c r="V19" s="98"/>
      <c r="W19" s="56"/>
      <c r="X19" s="56"/>
      <c r="Y19" s="40">
        <v>16000000</v>
      </c>
      <c r="Z19" s="346"/>
      <c r="AA19" s="346"/>
      <c r="AB19" s="479"/>
      <c r="AC19" s="479"/>
      <c r="AD19" s="479"/>
      <c r="AE19" s="479"/>
      <c r="AF19" s="479"/>
      <c r="AG19" s="479"/>
      <c r="AH19" s="475"/>
      <c r="AI19" s="475"/>
      <c r="AJ19" s="475"/>
      <c r="AK19" s="361"/>
      <c r="AL19" s="361"/>
      <c r="AM19" s="639"/>
      <c r="AN19" s="639"/>
      <c r="AO19" s="655"/>
      <c r="AP19" s="381"/>
      <c r="AQ19" s="366"/>
      <c r="AR19" s="485"/>
      <c r="AS19" s="5"/>
      <c r="AT19" s="5"/>
      <c r="AU19" s="5"/>
      <c r="AV19" s="5"/>
      <c r="AW19" s="5"/>
      <c r="AX19" s="5"/>
      <c r="AY19" s="6"/>
      <c r="AZ19" s="6"/>
      <c r="BA19" s="6"/>
      <c r="BB19" s="6"/>
    </row>
    <row r="20" spans="1:54" s="46" customFormat="1" ht="63" customHeight="1" x14ac:dyDescent="0.25">
      <c r="A20" s="5"/>
      <c r="B20" s="181"/>
      <c r="C20" s="239"/>
      <c r="D20" s="589"/>
      <c r="E20" s="231"/>
      <c r="F20" s="176"/>
      <c r="G20" s="220"/>
      <c r="H20" s="542"/>
      <c r="I20" s="608"/>
      <c r="J20" s="601"/>
      <c r="K20" s="542"/>
      <c r="L20" s="542"/>
      <c r="M20" s="539"/>
      <c r="N20" s="539"/>
      <c r="O20" s="539"/>
      <c r="P20" s="612"/>
      <c r="Q20" s="615"/>
      <c r="R20" s="612"/>
      <c r="S20" s="93" t="s">
        <v>70</v>
      </c>
      <c r="T20" s="69">
        <v>0.4</v>
      </c>
      <c r="U20" s="56">
        <v>0</v>
      </c>
      <c r="V20" s="98"/>
      <c r="W20" s="268"/>
      <c r="X20" s="248"/>
      <c r="Y20" s="172">
        <v>20000000</v>
      </c>
      <c r="Z20" s="346"/>
      <c r="AA20" s="346"/>
      <c r="AB20" s="479"/>
      <c r="AC20" s="479"/>
      <c r="AD20" s="479"/>
      <c r="AE20" s="479"/>
      <c r="AF20" s="479"/>
      <c r="AG20" s="479"/>
      <c r="AH20" s="475"/>
      <c r="AI20" s="475"/>
      <c r="AJ20" s="475"/>
      <c r="AK20" s="361"/>
      <c r="AL20" s="361"/>
      <c r="AM20" s="639"/>
      <c r="AN20" s="639"/>
      <c r="AO20" s="655"/>
      <c r="AP20" s="381"/>
      <c r="AQ20" s="366"/>
      <c r="AR20" s="485"/>
      <c r="AS20" s="5"/>
      <c r="AT20" s="5"/>
      <c r="AU20" s="5"/>
      <c r="AV20" s="5"/>
      <c r="AW20" s="5"/>
      <c r="AX20" s="5"/>
      <c r="AY20" s="6"/>
      <c r="AZ20" s="6"/>
      <c r="BA20" s="6"/>
      <c r="BB20" s="6"/>
    </row>
    <row r="21" spans="1:54" s="46" customFormat="1" ht="63" customHeight="1" x14ac:dyDescent="0.25">
      <c r="A21" s="5"/>
      <c r="B21" s="181"/>
      <c r="C21" s="239"/>
      <c r="D21" s="589"/>
      <c r="E21" s="231"/>
      <c r="F21" s="176"/>
      <c r="G21" s="220"/>
      <c r="H21" s="542"/>
      <c r="I21" s="608"/>
      <c r="J21" s="601"/>
      <c r="K21" s="542"/>
      <c r="L21" s="542"/>
      <c r="M21" s="539"/>
      <c r="N21" s="539"/>
      <c r="O21" s="539"/>
      <c r="P21" s="612"/>
      <c r="Q21" s="615"/>
      <c r="R21" s="612"/>
      <c r="S21" s="93" t="s">
        <v>128</v>
      </c>
      <c r="T21" s="70">
        <v>0.2</v>
      </c>
      <c r="U21" s="57">
        <f>U22*T22+U23*T23</f>
        <v>0</v>
      </c>
      <c r="V21" s="98"/>
      <c r="W21" s="56" t="s">
        <v>202</v>
      </c>
      <c r="X21" s="213"/>
      <c r="Y21" s="172"/>
      <c r="Z21" s="346"/>
      <c r="AA21" s="346"/>
      <c r="AB21" s="479"/>
      <c r="AC21" s="479"/>
      <c r="AD21" s="479" t="s">
        <v>217</v>
      </c>
      <c r="AE21" s="479" t="s">
        <v>220</v>
      </c>
      <c r="AF21" s="479" t="s">
        <v>223</v>
      </c>
      <c r="AG21" s="479" t="s">
        <v>226</v>
      </c>
      <c r="AH21" s="475">
        <v>0</v>
      </c>
      <c r="AI21" s="475">
        <v>119900000</v>
      </c>
      <c r="AJ21" s="475">
        <v>4200000</v>
      </c>
      <c r="AK21" s="361"/>
      <c r="AL21" s="361"/>
      <c r="AM21" s="639">
        <v>119900000</v>
      </c>
      <c r="AN21" s="639">
        <v>5600000</v>
      </c>
      <c r="AO21" s="655"/>
      <c r="AP21" s="381"/>
      <c r="AQ21" s="366"/>
      <c r="AR21" s="485"/>
      <c r="AS21" s="5"/>
      <c r="AT21" s="5"/>
      <c r="AU21" s="5"/>
      <c r="AV21" s="5"/>
      <c r="AW21" s="5"/>
      <c r="AX21" s="5"/>
      <c r="AY21" s="6"/>
      <c r="AZ21" s="6"/>
      <c r="BA21" s="6"/>
      <c r="BB21" s="6"/>
    </row>
    <row r="22" spans="1:54" s="46" customFormat="1" ht="63" customHeight="1" x14ac:dyDescent="0.25">
      <c r="A22" s="5"/>
      <c r="B22" s="181"/>
      <c r="C22" s="239"/>
      <c r="D22" s="589"/>
      <c r="E22" s="231"/>
      <c r="F22" s="176"/>
      <c r="G22" s="220"/>
      <c r="H22" s="542"/>
      <c r="I22" s="608"/>
      <c r="J22" s="601"/>
      <c r="K22" s="542"/>
      <c r="L22" s="542"/>
      <c r="M22" s="539"/>
      <c r="N22" s="539"/>
      <c r="O22" s="539"/>
      <c r="P22" s="612"/>
      <c r="Q22" s="615"/>
      <c r="R22" s="612"/>
      <c r="S22" s="93" t="s">
        <v>129</v>
      </c>
      <c r="T22" s="71">
        <v>0.4</v>
      </c>
      <c r="U22" s="56">
        <v>0</v>
      </c>
      <c r="V22" s="98"/>
      <c r="W22" s="268"/>
      <c r="X22" s="248"/>
      <c r="Y22" s="172">
        <f>40000000</f>
        <v>40000000</v>
      </c>
      <c r="Z22" s="346"/>
      <c r="AA22" s="346"/>
      <c r="AB22" s="479"/>
      <c r="AC22" s="479"/>
      <c r="AD22" s="479"/>
      <c r="AE22" s="479"/>
      <c r="AF22" s="479"/>
      <c r="AG22" s="479"/>
      <c r="AH22" s="475"/>
      <c r="AI22" s="475"/>
      <c r="AJ22" s="475"/>
      <c r="AK22" s="361"/>
      <c r="AL22" s="361"/>
      <c r="AM22" s="639"/>
      <c r="AN22" s="639"/>
      <c r="AO22" s="655"/>
      <c r="AP22" s="381"/>
      <c r="AQ22" s="366"/>
      <c r="AR22" s="485"/>
      <c r="AS22" s="5"/>
      <c r="AT22" s="5"/>
      <c r="AU22" s="5"/>
      <c r="AV22" s="5"/>
      <c r="AW22" s="5"/>
      <c r="AX22" s="5"/>
      <c r="AY22" s="6"/>
      <c r="AZ22" s="6"/>
      <c r="BA22" s="6"/>
      <c r="BB22" s="6"/>
    </row>
    <row r="23" spans="1:54" s="46" customFormat="1" ht="30.75" customHeight="1" thickBot="1" x14ac:dyDescent="0.3">
      <c r="A23" s="5"/>
      <c r="B23" s="181"/>
      <c r="C23" s="239"/>
      <c r="D23" s="590"/>
      <c r="E23" s="235"/>
      <c r="F23" s="183"/>
      <c r="G23" s="221"/>
      <c r="H23" s="543"/>
      <c r="I23" s="609"/>
      <c r="J23" s="602"/>
      <c r="K23" s="543"/>
      <c r="L23" s="543"/>
      <c r="M23" s="540"/>
      <c r="N23" s="540"/>
      <c r="O23" s="540"/>
      <c r="P23" s="613"/>
      <c r="Q23" s="616"/>
      <c r="R23" s="613"/>
      <c r="S23" s="100" t="s">
        <v>132</v>
      </c>
      <c r="T23" s="72">
        <v>0.6</v>
      </c>
      <c r="U23" s="74">
        <v>0</v>
      </c>
      <c r="V23" s="113"/>
      <c r="W23" s="74"/>
      <c r="X23" s="74"/>
      <c r="Y23" s="172">
        <f>15750000+2396073</f>
        <v>18146073</v>
      </c>
      <c r="Z23" s="524"/>
      <c r="AA23" s="524"/>
      <c r="AB23" s="480"/>
      <c r="AC23" s="480"/>
      <c r="AD23" s="480"/>
      <c r="AE23" s="480"/>
      <c r="AF23" s="480"/>
      <c r="AG23" s="480"/>
      <c r="AH23" s="476"/>
      <c r="AI23" s="476"/>
      <c r="AJ23" s="476"/>
      <c r="AK23" s="368"/>
      <c r="AL23" s="368"/>
      <c r="AM23" s="640"/>
      <c r="AN23" s="640"/>
      <c r="AO23" s="656"/>
      <c r="AP23" s="382"/>
      <c r="AQ23" s="367"/>
      <c r="AR23" s="486"/>
      <c r="AS23" s="5"/>
      <c r="AT23" s="5"/>
      <c r="AU23" s="5"/>
      <c r="AV23" s="5"/>
      <c r="AW23" s="5"/>
      <c r="AX23" s="5"/>
      <c r="AY23" s="6"/>
      <c r="AZ23" s="6"/>
      <c r="BA23" s="6"/>
      <c r="BB23" s="6"/>
    </row>
    <row r="24" spans="1:54" s="46" customFormat="1" ht="32.25" customHeight="1" x14ac:dyDescent="0.25">
      <c r="A24" s="11"/>
      <c r="B24" s="181"/>
      <c r="C24" s="239"/>
      <c r="D24" s="591" t="s">
        <v>32</v>
      </c>
      <c r="E24" s="241">
        <v>0.1</v>
      </c>
      <c r="F24" s="197"/>
      <c r="G24" s="222">
        <v>0.1</v>
      </c>
      <c r="H24" s="487" t="s">
        <v>33</v>
      </c>
      <c r="I24" s="490">
        <v>1</v>
      </c>
      <c r="J24" s="493" t="s">
        <v>34</v>
      </c>
      <c r="K24" s="487" t="s">
        <v>35</v>
      </c>
      <c r="L24" s="487">
        <v>0</v>
      </c>
      <c r="M24" s="493">
        <v>1</v>
      </c>
      <c r="N24" s="496">
        <v>1</v>
      </c>
      <c r="O24" s="493">
        <v>1</v>
      </c>
      <c r="P24" s="493">
        <v>1</v>
      </c>
      <c r="Q24" s="502">
        <f>U24*T24+U29*T29+U35*T35</f>
        <v>0.35</v>
      </c>
      <c r="R24" s="499">
        <f>Q24/P24</f>
        <v>0.35</v>
      </c>
      <c r="S24" s="37" t="s">
        <v>77</v>
      </c>
      <c r="T24" s="75">
        <v>0.35</v>
      </c>
      <c r="U24" s="90">
        <f>U25*T25+U26*T26+U27*T27+U28*T28</f>
        <v>0.7</v>
      </c>
      <c r="V24" s="275"/>
      <c r="W24" s="116" t="s">
        <v>203</v>
      </c>
      <c r="X24" s="90"/>
      <c r="Y24" s="43"/>
      <c r="Z24" s="505" t="s">
        <v>25</v>
      </c>
      <c r="AA24" s="505" t="s">
        <v>26</v>
      </c>
      <c r="AB24" s="505" t="s">
        <v>124</v>
      </c>
      <c r="AC24" s="478" t="s">
        <v>227</v>
      </c>
      <c r="AD24" s="478" t="s">
        <v>228</v>
      </c>
      <c r="AE24" s="478" t="s">
        <v>212</v>
      </c>
      <c r="AF24" s="478" t="s">
        <v>231</v>
      </c>
      <c r="AG24" s="478" t="s">
        <v>234</v>
      </c>
      <c r="AH24" s="474">
        <v>64422112</v>
      </c>
      <c r="AI24" s="474">
        <v>64422112</v>
      </c>
      <c r="AJ24" s="474">
        <v>15900000</v>
      </c>
      <c r="AK24" s="474">
        <f>+AI24+AI28+AI32</f>
        <v>225689292</v>
      </c>
      <c r="AL24" s="474">
        <f>+AJ24+AJ28+AJ32</f>
        <v>49300000</v>
      </c>
      <c r="AM24" s="641">
        <v>64422112</v>
      </c>
      <c r="AN24" s="641">
        <v>21200000</v>
      </c>
      <c r="AO24" s="474">
        <f>+AM24+AM28+AM32</f>
        <v>225689292</v>
      </c>
      <c r="AP24" s="641">
        <f>+AN24+AN28+AN32</f>
        <v>57400000</v>
      </c>
      <c r="AQ24" s="481">
        <f>AP24/AO24</f>
        <v>0.25433196006481334</v>
      </c>
      <c r="AR24" s="470"/>
      <c r="AS24" s="11"/>
      <c r="AT24" s="11"/>
      <c r="AU24" s="11"/>
      <c r="AV24" s="11"/>
      <c r="AW24" s="11"/>
      <c r="AX24" s="11"/>
      <c r="AY24" s="6"/>
      <c r="AZ24" s="6"/>
      <c r="BA24" s="6"/>
      <c r="BB24" s="6"/>
    </row>
    <row r="25" spans="1:54" s="46" customFormat="1" ht="33" customHeight="1" x14ac:dyDescent="0.25">
      <c r="A25" s="11"/>
      <c r="B25" s="181"/>
      <c r="C25" s="239"/>
      <c r="D25" s="592"/>
      <c r="E25" s="241"/>
      <c r="F25" s="197"/>
      <c r="G25" s="222"/>
      <c r="H25" s="488"/>
      <c r="I25" s="491"/>
      <c r="J25" s="494"/>
      <c r="K25" s="488"/>
      <c r="L25" s="488"/>
      <c r="M25" s="494"/>
      <c r="N25" s="497"/>
      <c r="O25" s="494"/>
      <c r="P25" s="494"/>
      <c r="Q25" s="503"/>
      <c r="R25" s="500"/>
      <c r="S25" s="29" t="s">
        <v>71</v>
      </c>
      <c r="T25" s="69">
        <v>0.15</v>
      </c>
      <c r="U25" s="56">
        <v>1</v>
      </c>
      <c r="V25" s="98"/>
      <c r="W25" s="325" t="s">
        <v>297</v>
      </c>
      <c r="X25" s="67" t="s">
        <v>205</v>
      </c>
      <c r="Y25" s="209">
        <v>25000000</v>
      </c>
      <c r="Z25" s="388"/>
      <c r="AA25" s="388"/>
      <c r="AB25" s="388"/>
      <c r="AC25" s="479"/>
      <c r="AD25" s="479"/>
      <c r="AE25" s="479"/>
      <c r="AF25" s="479"/>
      <c r="AG25" s="479"/>
      <c r="AH25" s="475"/>
      <c r="AI25" s="475"/>
      <c r="AJ25" s="475"/>
      <c r="AK25" s="475"/>
      <c r="AL25" s="475"/>
      <c r="AM25" s="639"/>
      <c r="AN25" s="639"/>
      <c r="AO25" s="475"/>
      <c r="AP25" s="639"/>
      <c r="AQ25" s="482"/>
      <c r="AR25" s="328"/>
      <c r="AS25" s="11"/>
      <c r="AT25" s="11"/>
      <c r="AU25" s="11"/>
      <c r="AV25" s="11"/>
      <c r="AW25" s="11"/>
      <c r="AX25" s="11"/>
      <c r="AY25" s="6"/>
      <c r="AZ25" s="6"/>
      <c r="BA25" s="6"/>
      <c r="BB25" s="6"/>
    </row>
    <row r="26" spans="1:54" s="46" customFormat="1" ht="63.75" x14ac:dyDescent="0.25">
      <c r="A26" s="11"/>
      <c r="B26" s="181"/>
      <c r="C26" s="239"/>
      <c r="D26" s="592"/>
      <c r="E26" s="241"/>
      <c r="F26" s="197"/>
      <c r="G26" s="222"/>
      <c r="H26" s="488"/>
      <c r="I26" s="491"/>
      <c r="J26" s="494"/>
      <c r="K26" s="488"/>
      <c r="L26" s="488"/>
      <c r="M26" s="494"/>
      <c r="N26" s="497"/>
      <c r="O26" s="494"/>
      <c r="P26" s="494"/>
      <c r="Q26" s="503"/>
      <c r="R26" s="500"/>
      <c r="S26" s="29" t="s">
        <v>72</v>
      </c>
      <c r="T26" s="69">
        <v>0.25</v>
      </c>
      <c r="U26" s="56">
        <v>1</v>
      </c>
      <c r="V26" s="98"/>
      <c r="W26" s="116" t="s">
        <v>326</v>
      </c>
      <c r="X26" s="56"/>
      <c r="Y26" s="39">
        <v>8300000</v>
      </c>
      <c r="Z26" s="388"/>
      <c r="AA26" s="388"/>
      <c r="AB26" s="388"/>
      <c r="AC26" s="479"/>
      <c r="AD26" s="479"/>
      <c r="AE26" s="479"/>
      <c r="AF26" s="479"/>
      <c r="AG26" s="479"/>
      <c r="AH26" s="475"/>
      <c r="AI26" s="475"/>
      <c r="AJ26" s="475"/>
      <c r="AK26" s="475"/>
      <c r="AL26" s="475"/>
      <c r="AM26" s="639"/>
      <c r="AN26" s="639"/>
      <c r="AO26" s="475"/>
      <c r="AP26" s="639"/>
      <c r="AQ26" s="482"/>
      <c r="AR26" s="328"/>
      <c r="AS26" s="11"/>
      <c r="AT26" s="11"/>
      <c r="AU26" s="11"/>
      <c r="AV26" s="11"/>
      <c r="AW26" s="11"/>
      <c r="AX26" s="11"/>
      <c r="AY26" s="6"/>
      <c r="AZ26" s="6"/>
      <c r="BA26" s="6"/>
      <c r="BB26" s="6"/>
    </row>
    <row r="27" spans="1:54" s="46" customFormat="1" ht="36" customHeight="1" thickBot="1" x14ac:dyDescent="0.3">
      <c r="A27" s="11"/>
      <c r="B27" s="181"/>
      <c r="C27" s="239"/>
      <c r="D27" s="592"/>
      <c r="E27" s="241"/>
      <c r="F27" s="197"/>
      <c r="G27" s="222"/>
      <c r="H27" s="488"/>
      <c r="I27" s="491"/>
      <c r="J27" s="494"/>
      <c r="K27" s="488"/>
      <c r="L27" s="488"/>
      <c r="M27" s="494"/>
      <c r="N27" s="497"/>
      <c r="O27" s="494"/>
      <c r="P27" s="494"/>
      <c r="Q27" s="503"/>
      <c r="R27" s="500"/>
      <c r="S27" s="29" t="s">
        <v>73</v>
      </c>
      <c r="T27" s="76">
        <v>0.3</v>
      </c>
      <c r="U27" s="56">
        <v>0</v>
      </c>
      <c r="V27" s="98"/>
      <c r="W27" s="325"/>
      <c r="X27" s="67"/>
      <c r="Y27" s="209">
        <f>28000000+11200000</f>
        <v>39200000</v>
      </c>
      <c r="Z27" s="388"/>
      <c r="AA27" s="388"/>
      <c r="AB27" s="388"/>
      <c r="AC27" s="479"/>
      <c r="AD27" s="480"/>
      <c r="AE27" s="480"/>
      <c r="AF27" s="480"/>
      <c r="AG27" s="480"/>
      <c r="AH27" s="476"/>
      <c r="AI27" s="476"/>
      <c r="AJ27" s="476"/>
      <c r="AK27" s="475"/>
      <c r="AL27" s="475"/>
      <c r="AM27" s="640"/>
      <c r="AN27" s="640"/>
      <c r="AO27" s="475"/>
      <c r="AP27" s="639"/>
      <c r="AQ27" s="482"/>
      <c r="AR27" s="328"/>
      <c r="AS27" s="11"/>
      <c r="AT27" s="11"/>
      <c r="AU27" s="11"/>
      <c r="AV27" s="11"/>
      <c r="AW27" s="11"/>
      <c r="AX27" s="11"/>
      <c r="AY27" s="6"/>
      <c r="AZ27" s="6"/>
      <c r="BA27" s="6"/>
      <c r="BB27" s="6"/>
    </row>
    <row r="28" spans="1:54" s="46" customFormat="1" ht="165.75" x14ac:dyDescent="0.25">
      <c r="A28" s="11"/>
      <c r="B28" s="181"/>
      <c r="C28" s="239"/>
      <c r="D28" s="592"/>
      <c r="E28" s="241"/>
      <c r="F28" s="197"/>
      <c r="G28" s="222"/>
      <c r="H28" s="488"/>
      <c r="I28" s="491"/>
      <c r="J28" s="494"/>
      <c r="K28" s="488"/>
      <c r="L28" s="488"/>
      <c r="M28" s="494"/>
      <c r="N28" s="497"/>
      <c r="O28" s="494"/>
      <c r="P28" s="494"/>
      <c r="Q28" s="503"/>
      <c r="R28" s="500"/>
      <c r="S28" s="29" t="s">
        <v>139</v>
      </c>
      <c r="T28" s="77">
        <v>0.3</v>
      </c>
      <c r="U28" s="112">
        <f>6/6</f>
        <v>1</v>
      </c>
      <c r="V28" s="98"/>
      <c r="W28" s="325" t="s">
        <v>332</v>
      </c>
      <c r="X28" s="67" t="s">
        <v>199</v>
      </c>
      <c r="Y28" s="209">
        <v>25000000</v>
      </c>
      <c r="Z28" s="388"/>
      <c r="AA28" s="388"/>
      <c r="AB28" s="388"/>
      <c r="AC28" s="479"/>
      <c r="AD28" s="478" t="s">
        <v>229</v>
      </c>
      <c r="AE28" s="478" t="s">
        <v>213</v>
      </c>
      <c r="AF28" s="478" t="s">
        <v>232</v>
      </c>
      <c r="AG28" s="478" t="s">
        <v>235</v>
      </c>
      <c r="AH28" s="474">
        <v>66267180</v>
      </c>
      <c r="AI28" s="474">
        <v>66267180</v>
      </c>
      <c r="AJ28" s="474">
        <v>25000000</v>
      </c>
      <c r="AK28" s="475"/>
      <c r="AL28" s="475"/>
      <c r="AM28" s="641">
        <v>66267180</v>
      </c>
      <c r="AN28" s="641">
        <v>25000000</v>
      </c>
      <c r="AO28" s="475"/>
      <c r="AP28" s="639"/>
      <c r="AQ28" s="482"/>
      <c r="AR28" s="328"/>
      <c r="AS28" s="11"/>
      <c r="AT28" s="11"/>
      <c r="AU28" s="11"/>
      <c r="AV28" s="11"/>
      <c r="AW28" s="11"/>
      <c r="AX28" s="11"/>
      <c r="AY28" s="6"/>
      <c r="AZ28" s="6"/>
      <c r="BA28" s="6"/>
      <c r="BB28" s="6"/>
    </row>
    <row r="29" spans="1:54" s="46" customFormat="1" ht="36" customHeight="1" x14ac:dyDescent="0.25">
      <c r="A29" s="11"/>
      <c r="B29" s="181"/>
      <c r="C29" s="239"/>
      <c r="D29" s="592"/>
      <c r="E29" s="241"/>
      <c r="F29" s="197"/>
      <c r="G29" s="222"/>
      <c r="H29" s="488"/>
      <c r="I29" s="491"/>
      <c r="J29" s="494"/>
      <c r="K29" s="488"/>
      <c r="L29" s="488"/>
      <c r="M29" s="494"/>
      <c r="N29" s="497"/>
      <c r="O29" s="494"/>
      <c r="P29" s="494"/>
      <c r="Q29" s="503"/>
      <c r="R29" s="500"/>
      <c r="S29" s="29" t="s">
        <v>76</v>
      </c>
      <c r="T29" s="78">
        <v>0.5</v>
      </c>
      <c r="U29" s="58">
        <f>+SUMPRODUCT(T30:T34,U30:U34)</f>
        <v>0.21</v>
      </c>
      <c r="V29" s="98"/>
      <c r="W29" s="116" t="s">
        <v>204</v>
      </c>
      <c r="X29" s="58"/>
      <c r="Y29" s="39"/>
      <c r="Z29" s="388"/>
      <c r="AA29" s="388"/>
      <c r="AB29" s="388"/>
      <c r="AC29" s="479"/>
      <c r="AD29" s="479"/>
      <c r="AE29" s="479"/>
      <c r="AF29" s="479"/>
      <c r="AG29" s="479"/>
      <c r="AH29" s="475"/>
      <c r="AI29" s="475"/>
      <c r="AJ29" s="475"/>
      <c r="AK29" s="475"/>
      <c r="AL29" s="475"/>
      <c r="AM29" s="639"/>
      <c r="AN29" s="639"/>
      <c r="AO29" s="475"/>
      <c r="AP29" s="639"/>
      <c r="AQ29" s="482"/>
      <c r="AR29" s="328"/>
      <c r="AS29" s="11"/>
      <c r="AT29" s="11"/>
      <c r="AU29" s="11"/>
      <c r="AV29" s="11"/>
      <c r="AW29" s="11"/>
      <c r="AX29" s="11"/>
      <c r="AY29" s="6"/>
      <c r="AZ29" s="6"/>
      <c r="BA29" s="6"/>
      <c r="BB29" s="6"/>
    </row>
    <row r="30" spans="1:54" s="46" customFormat="1" ht="36" customHeight="1" x14ac:dyDescent="0.25">
      <c r="A30" s="11"/>
      <c r="B30" s="181"/>
      <c r="C30" s="239"/>
      <c r="D30" s="592"/>
      <c r="E30" s="241"/>
      <c r="F30" s="197"/>
      <c r="G30" s="222"/>
      <c r="H30" s="488"/>
      <c r="I30" s="491"/>
      <c r="J30" s="494"/>
      <c r="K30" s="488"/>
      <c r="L30" s="488"/>
      <c r="M30" s="494"/>
      <c r="N30" s="497"/>
      <c r="O30" s="494"/>
      <c r="P30" s="494"/>
      <c r="Q30" s="503"/>
      <c r="R30" s="500"/>
      <c r="S30" s="29" t="s">
        <v>74</v>
      </c>
      <c r="T30" s="77">
        <v>0.1</v>
      </c>
      <c r="U30" s="56">
        <v>0</v>
      </c>
      <c r="V30" s="98"/>
      <c r="W30" s="116"/>
      <c r="X30" s="56"/>
      <c r="Y30" s="39">
        <v>10000000</v>
      </c>
      <c r="Z30" s="388"/>
      <c r="AA30" s="388"/>
      <c r="AB30" s="388"/>
      <c r="AC30" s="479"/>
      <c r="AD30" s="479"/>
      <c r="AE30" s="479"/>
      <c r="AF30" s="479"/>
      <c r="AG30" s="479"/>
      <c r="AH30" s="475"/>
      <c r="AI30" s="475"/>
      <c r="AJ30" s="475"/>
      <c r="AK30" s="475"/>
      <c r="AL30" s="475"/>
      <c r="AM30" s="639"/>
      <c r="AN30" s="639"/>
      <c r="AO30" s="475"/>
      <c r="AP30" s="639"/>
      <c r="AQ30" s="482"/>
      <c r="AR30" s="328"/>
      <c r="AS30" s="11"/>
      <c r="AT30" s="11"/>
      <c r="AU30" s="11"/>
      <c r="AV30" s="11"/>
      <c r="AW30" s="11"/>
      <c r="AX30" s="11"/>
      <c r="AY30" s="6"/>
      <c r="AZ30" s="6"/>
      <c r="BA30" s="6"/>
      <c r="BB30" s="6"/>
    </row>
    <row r="31" spans="1:54" s="46" customFormat="1" ht="36" customHeight="1" thickBot="1" x14ac:dyDescent="0.3">
      <c r="A31" s="11"/>
      <c r="B31" s="181"/>
      <c r="C31" s="239"/>
      <c r="D31" s="592"/>
      <c r="E31" s="241"/>
      <c r="F31" s="197"/>
      <c r="G31" s="222"/>
      <c r="H31" s="488"/>
      <c r="I31" s="491"/>
      <c r="J31" s="494"/>
      <c r="K31" s="488"/>
      <c r="L31" s="488"/>
      <c r="M31" s="494"/>
      <c r="N31" s="497"/>
      <c r="O31" s="494"/>
      <c r="P31" s="494"/>
      <c r="Q31" s="503"/>
      <c r="R31" s="500"/>
      <c r="S31" s="29" t="s">
        <v>75</v>
      </c>
      <c r="T31" s="79">
        <v>0.2</v>
      </c>
      <c r="U31" s="56">
        <v>0</v>
      </c>
      <c r="V31" s="98"/>
      <c r="W31" s="116"/>
      <c r="X31" s="56"/>
      <c r="Y31" s="39">
        <v>6122112</v>
      </c>
      <c r="Z31" s="388"/>
      <c r="AA31" s="388"/>
      <c r="AB31" s="388"/>
      <c r="AC31" s="479"/>
      <c r="AD31" s="480"/>
      <c r="AE31" s="480"/>
      <c r="AF31" s="480"/>
      <c r="AG31" s="480"/>
      <c r="AH31" s="476"/>
      <c r="AI31" s="476"/>
      <c r="AJ31" s="476"/>
      <c r="AK31" s="475"/>
      <c r="AL31" s="475"/>
      <c r="AM31" s="640"/>
      <c r="AN31" s="640"/>
      <c r="AO31" s="475"/>
      <c r="AP31" s="639"/>
      <c r="AQ31" s="482"/>
      <c r="AR31" s="328"/>
      <c r="AS31" s="11"/>
      <c r="AT31" s="11"/>
      <c r="AU31" s="11"/>
      <c r="AV31" s="11"/>
      <c r="AW31" s="11"/>
      <c r="AX31" s="11"/>
      <c r="AY31" s="6"/>
      <c r="AZ31" s="6"/>
      <c r="BA31" s="6"/>
      <c r="BB31" s="6"/>
    </row>
    <row r="32" spans="1:54" s="46" customFormat="1" ht="153" x14ac:dyDescent="0.25">
      <c r="A32" s="11"/>
      <c r="B32" s="181"/>
      <c r="C32" s="239"/>
      <c r="D32" s="592"/>
      <c r="E32" s="241"/>
      <c r="F32" s="197"/>
      <c r="G32" s="222"/>
      <c r="H32" s="488"/>
      <c r="I32" s="491"/>
      <c r="J32" s="494"/>
      <c r="K32" s="488"/>
      <c r="L32" s="488"/>
      <c r="M32" s="494"/>
      <c r="N32" s="497"/>
      <c r="O32" s="494"/>
      <c r="P32" s="494"/>
      <c r="Q32" s="503"/>
      <c r="R32" s="500"/>
      <c r="S32" s="29" t="s">
        <v>140</v>
      </c>
      <c r="T32" s="69">
        <v>0.3</v>
      </c>
      <c r="U32" s="112">
        <f>7/10</f>
        <v>0.7</v>
      </c>
      <c r="V32" s="97"/>
      <c r="W32" s="326" t="s">
        <v>327</v>
      </c>
      <c r="X32" s="56" t="s">
        <v>199</v>
      </c>
      <c r="Y32" s="39">
        <v>40000000</v>
      </c>
      <c r="Z32" s="388"/>
      <c r="AA32" s="388"/>
      <c r="AB32" s="388"/>
      <c r="AC32" s="479"/>
      <c r="AD32" s="478" t="s">
        <v>230</v>
      </c>
      <c r="AE32" s="478" t="s">
        <v>214</v>
      </c>
      <c r="AF32" s="478" t="s">
        <v>233</v>
      </c>
      <c r="AG32" s="478" t="s">
        <v>236</v>
      </c>
      <c r="AH32" s="474">
        <v>0</v>
      </c>
      <c r="AI32" s="474">
        <v>95000000</v>
      </c>
      <c r="AJ32" s="474">
        <v>8400000</v>
      </c>
      <c r="AK32" s="475"/>
      <c r="AL32" s="475"/>
      <c r="AM32" s="641">
        <v>95000000</v>
      </c>
      <c r="AN32" s="641">
        <v>11200000</v>
      </c>
      <c r="AO32" s="475"/>
      <c r="AP32" s="639"/>
      <c r="AQ32" s="482"/>
      <c r="AR32" s="328"/>
      <c r="AS32" s="11"/>
      <c r="AT32" s="11"/>
      <c r="AU32" s="11"/>
      <c r="AV32" s="11"/>
      <c r="AW32" s="11"/>
      <c r="AX32" s="11"/>
      <c r="AY32" s="6"/>
      <c r="AZ32" s="6"/>
      <c r="BA32" s="6"/>
      <c r="BB32" s="6"/>
    </row>
    <row r="33" spans="1:54" s="46" customFormat="1" ht="36" customHeight="1" x14ac:dyDescent="0.25">
      <c r="A33" s="11"/>
      <c r="B33" s="181"/>
      <c r="C33" s="239"/>
      <c r="D33" s="592"/>
      <c r="E33" s="241"/>
      <c r="F33" s="197"/>
      <c r="G33" s="222"/>
      <c r="H33" s="488"/>
      <c r="I33" s="491"/>
      <c r="J33" s="494"/>
      <c r="K33" s="488"/>
      <c r="L33" s="488"/>
      <c r="M33" s="494"/>
      <c r="N33" s="497"/>
      <c r="O33" s="494"/>
      <c r="P33" s="494"/>
      <c r="Q33" s="503"/>
      <c r="R33" s="500"/>
      <c r="S33" s="29" t="s">
        <v>299</v>
      </c>
      <c r="T33" s="76">
        <v>0.25</v>
      </c>
      <c r="U33" s="56">
        <v>0</v>
      </c>
      <c r="V33" s="98"/>
      <c r="W33" s="56"/>
      <c r="X33" s="56"/>
      <c r="Y33" s="39">
        <v>30800000</v>
      </c>
      <c r="Z33" s="388"/>
      <c r="AA33" s="388"/>
      <c r="AB33" s="388"/>
      <c r="AC33" s="479"/>
      <c r="AD33" s="479"/>
      <c r="AE33" s="479"/>
      <c r="AF33" s="479"/>
      <c r="AG33" s="479"/>
      <c r="AH33" s="475"/>
      <c r="AI33" s="475"/>
      <c r="AJ33" s="475"/>
      <c r="AK33" s="475"/>
      <c r="AL33" s="475"/>
      <c r="AM33" s="639"/>
      <c r="AN33" s="639"/>
      <c r="AO33" s="475"/>
      <c r="AP33" s="639"/>
      <c r="AQ33" s="482"/>
      <c r="AR33" s="328"/>
      <c r="AS33" s="11"/>
      <c r="AT33" s="11"/>
      <c r="AU33" s="11"/>
      <c r="AV33" s="11"/>
      <c r="AW33" s="11"/>
      <c r="AX33" s="11"/>
      <c r="AY33" s="6"/>
      <c r="AZ33" s="6"/>
      <c r="BA33" s="6"/>
      <c r="BB33" s="6"/>
    </row>
    <row r="34" spans="1:54" s="46" customFormat="1" ht="36" customHeight="1" x14ac:dyDescent="0.25">
      <c r="A34" s="11"/>
      <c r="B34" s="181"/>
      <c r="C34" s="239"/>
      <c r="D34" s="592"/>
      <c r="E34" s="241"/>
      <c r="F34" s="197"/>
      <c r="G34" s="222"/>
      <c r="H34" s="488"/>
      <c r="I34" s="491"/>
      <c r="J34" s="494"/>
      <c r="K34" s="488"/>
      <c r="L34" s="488"/>
      <c r="M34" s="494"/>
      <c r="N34" s="497"/>
      <c r="O34" s="494"/>
      <c r="P34" s="494"/>
      <c r="Q34" s="503"/>
      <c r="R34" s="500"/>
      <c r="S34" s="30" t="s">
        <v>141</v>
      </c>
      <c r="T34" s="80">
        <v>0.15</v>
      </c>
      <c r="U34" s="62">
        <v>0</v>
      </c>
      <c r="V34" s="98"/>
      <c r="W34" s="272"/>
      <c r="X34" s="95"/>
      <c r="Y34" s="216">
        <v>21267180</v>
      </c>
      <c r="Z34" s="388"/>
      <c r="AA34" s="388"/>
      <c r="AB34" s="388"/>
      <c r="AC34" s="479"/>
      <c r="AD34" s="479"/>
      <c r="AE34" s="479"/>
      <c r="AF34" s="479"/>
      <c r="AG34" s="479"/>
      <c r="AH34" s="475"/>
      <c r="AI34" s="475"/>
      <c r="AJ34" s="475"/>
      <c r="AK34" s="475"/>
      <c r="AL34" s="475"/>
      <c r="AM34" s="639"/>
      <c r="AN34" s="639"/>
      <c r="AO34" s="475"/>
      <c r="AP34" s="639"/>
      <c r="AQ34" s="482"/>
      <c r="AR34" s="328"/>
      <c r="AS34" s="11"/>
      <c r="AT34" s="11"/>
      <c r="AU34" s="11"/>
      <c r="AV34" s="11"/>
      <c r="AW34" s="11"/>
      <c r="AX34" s="11"/>
      <c r="AY34" s="6"/>
      <c r="AZ34" s="6"/>
      <c r="BA34" s="6"/>
      <c r="BB34" s="6"/>
    </row>
    <row r="35" spans="1:54" s="46" customFormat="1" ht="31.5" customHeight="1" thickBot="1" x14ac:dyDescent="0.3">
      <c r="A35" s="11"/>
      <c r="B35" s="181"/>
      <c r="C35" s="239"/>
      <c r="D35" s="593"/>
      <c r="E35" s="242"/>
      <c r="F35" s="219"/>
      <c r="G35" s="223"/>
      <c r="H35" s="489"/>
      <c r="I35" s="492"/>
      <c r="J35" s="495"/>
      <c r="K35" s="489"/>
      <c r="L35" s="489"/>
      <c r="M35" s="495"/>
      <c r="N35" s="498"/>
      <c r="O35" s="495"/>
      <c r="P35" s="495"/>
      <c r="Q35" s="504"/>
      <c r="R35" s="501"/>
      <c r="S35" s="36" t="s">
        <v>142</v>
      </c>
      <c r="T35" s="91">
        <v>0.15</v>
      </c>
      <c r="U35" s="92">
        <v>0</v>
      </c>
      <c r="V35" s="113"/>
      <c r="W35" s="117"/>
      <c r="X35" s="92"/>
      <c r="Y35" s="44">
        <v>20000000</v>
      </c>
      <c r="Z35" s="506"/>
      <c r="AA35" s="506"/>
      <c r="AB35" s="506"/>
      <c r="AC35" s="480"/>
      <c r="AD35" s="480"/>
      <c r="AE35" s="480"/>
      <c r="AF35" s="480"/>
      <c r="AG35" s="480"/>
      <c r="AH35" s="476"/>
      <c r="AI35" s="476"/>
      <c r="AJ35" s="476"/>
      <c r="AK35" s="477"/>
      <c r="AL35" s="477"/>
      <c r="AM35" s="640"/>
      <c r="AN35" s="640"/>
      <c r="AO35" s="477"/>
      <c r="AP35" s="663"/>
      <c r="AQ35" s="483"/>
      <c r="AR35" s="471"/>
      <c r="AS35" s="11"/>
      <c r="AT35" s="11"/>
      <c r="AU35" s="11"/>
      <c r="AV35" s="11"/>
      <c r="AW35" s="11"/>
      <c r="AX35" s="11"/>
      <c r="AY35" s="6"/>
      <c r="AZ35" s="6"/>
      <c r="BA35" s="6"/>
      <c r="BB35" s="6"/>
    </row>
    <row r="36" spans="1:54" s="46" customFormat="1" ht="59.25" customHeight="1" x14ac:dyDescent="0.25">
      <c r="A36" s="5"/>
      <c r="B36" s="181"/>
      <c r="C36" s="239"/>
      <c r="D36" s="594" t="s">
        <v>36</v>
      </c>
      <c r="E36" s="230">
        <v>0.25</v>
      </c>
      <c r="F36" s="228"/>
      <c r="G36" s="224">
        <v>0.25</v>
      </c>
      <c r="H36" s="229" t="s">
        <v>37</v>
      </c>
      <c r="I36" s="193">
        <v>0.3</v>
      </c>
      <c r="J36" s="177" t="s">
        <v>23</v>
      </c>
      <c r="K36" s="184" t="s">
        <v>38</v>
      </c>
      <c r="L36" s="177">
        <v>15</v>
      </c>
      <c r="M36" s="177">
        <v>30</v>
      </c>
      <c r="N36" s="53">
        <v>8</v>
      </c>
      <c r="O36" s="177">
        <v>20</v>
      </c>
      <c r="P36" s="236">
        <v>10</v>
      </c>
      <c r="Q36" s="138">
        <v>0</v>
      </c>
      <c r="R36" s="245">
        <f>Q36/P36</f>
        <v>0</v>
      </c>
      <c r="S36" s="37" t="s">
        <v>81</v>
      </c>
      <c r="T36" s="269">
        <v>1</v>
      </c>
      <c r="U36" s="269">
        <v>0</v>
      </c>
      <c r="V36" s="275"/>
      <c r="W36" s="269"/>
      <c r="X36" s="67"/>
      <c r="Y36" s="209">
        <v>316821000</v>
      </c>
      <c r="Z36" s="27" t="s">
        <v>25</v>
      </c>
      <c r="AA36" s="27" t="s">
        <v>26</v>
      </c>
      <c r="AB36" s="473" t="s">
        <v>125</v>
      </c>
      <c r="AC36" s="412" t="s">
        <v>209</v>
      </c>
      <c r="AD36" s="20" t="s">
        <v>237</v>
      </c>
      <c r="AE36" s="126" t="s">
        <v>238</v>
      </c>
      <c r="AF36" s="20" t="s">
        <v>239</v>
      </c>
      <c r="AG36" s="20" t="s">
        <v>240</v>
      </c>
      <c r="AH36" s="238">
        <v>249700000</v>
      </c>
      <c r="AI36" s="238">
        <v>249700000</v>
      </c>
      <c r="AJ36" s="291">
        <v>73033000</v>
      </c>
      <c r="AK36" s="26">
        <f>AI36</f>
        <v>249700000</v>
      </c>
      <c r="AL36" s="291">
        <f>AJ36</f>
        <v>73033000</v>
      </c>
      <c r="AM36" s="312">
        <v>249700000</v>
      </c>
      <c r="AN36" s="291">
        <v>96319000</v>
      </c>
      <c r="AO36" s="319">
        <f>AM36</f>
        <v>249700000</v>
      </c>
      <c r="AP36" s="291">
        <f>AN36</f>
        <v>96319000</v>
      </c>
      <c r="AQ36" s="127">
        <f>AP36/AO36</f>
        <v>0.38573888666399681</v>
      </c>
      <c r="AR36" s="25"/>
      <c r="AS36" s="5"/>
      <c r="AT36" s="5"/>
      <c r="AU36" s="5"/>
      <c r="AV36" s="5"/>
      <c r="AW36" s="5"/>
      <c r="AX36" s="5"/>
      <c r="AY36" s="6"/>
      <c r="AZ36" s="6"/>
      <c r="BA36" s="6"/>
      <c r="BB36" s="6"/>
    </row>
    <row r="37" spans="1:54" s="46" customFormat="1" ht="42" customHeight="1" x14ac:dyDescent="0.25">
      <c r="A37" s="5"/>
      <c r="B37" s="181"/>
      <c r="C37" s="239"/>
      <c r="D37" s="595"/>
      <c r="E37" s="231"/>
      <c r="F37" s="176"/>
      <c r="G37" s="220"/>
      <c r="H37" s="345" t="s">
        <v>39</v>
      </c>
      <c r="I37" s="422">
        <v>0.2</v>
      </c>
      <c r="J37" s="345" t="s">
        <v>34</v>
      </c>
      <c r="K37" s="345" t="s">
        <v>40</v>
      </c>
      <c r="L37" s="345">
        <v>18</v>
      </c>
      <c r="M37" s="345">
        <v>18</v>
      </c>
      <c r="N37" s="345">
        <v>18</v>
      </c>
      <c r="O37" s="345">
        <v>18</v>
      </c>
      <c r="P37" s="345">
        <v>18</v>
      </c>
      <c r="Q37" s="345">
        <v>18</v>
      </c>
      <c r="R37" s="452">
        <f>Q37/P37</f>
        <v>1</v>
      </c>
      <c r="S37" s="28" t="s">
        <v>82</v>
      </c>
      <c r="T37" s="60">
        <v>5.5555555555555552E-2</v>
      </c>
      <c r="U37" s="56">
        <v>0.5</v>
      </c>
      <c r="V37" s="97"/>
      <c r="W37" s="115" t="s">
        <v>181</v>
      </c>
      <c r="X37" s="97" t="s">
        <v>180</v>
      </c>
      <c r="Y37" s="172">
        <v>697430000</v>
      </c>
      <c r="Z37" s="345" t="s">
        <v>25</v>
      </c>
      <c r="AA37" s="345" t="s">
        <v>26</v>
      </c>
      <c r="AB37" s="362"/>
      <c r="AC37" s="346"/>
      <c r="AD37" s="336" t="s">
        <v>245</v>
      </c>
      <c r="AE37" s="345" t="s">
        <v>246</v>
      </c>
      <c r="AF37" s="345" t="s">
        <v>254</v>
      </c>
      <c r="AG37" s="345" t="s">
        <v>249</v>
      </c>
      <c r="AH37" s="359">
        <v>0</v>
      </c>
      <c r="AI37" s="462">
        <f>116401000+41000000</f>
        <v>157401000</v>
      </c>
      <c r="AJ37" s="376">
        <v>8850000</v>
      </c>
      <c r="AK37" s="456">
        <f>+AI40+AI46+AI37+AI42</f>
        <v>938414388</v>
      </c>
      <c r="AL37" s="449">
        <f>+AJ40+AJ46+AJ37+AJ42</f>
        <v>192700000</v>
      </c>
      <c r="AM37" s="462">
        <v>157401000</v>
      </c>
      <c r="AN37" s="376">
        <v>11800000</v>
      </c>
      <c r="AO37" s="456">
        <f>+AM40+AM46+AM37+AM42</f>
        <v>938414388</v>
      </c>
      <c r="AP37" s="449">
        <f>+AN40+AN46+AN37+AN42</f>
        <v>257300000</v>
      </c>
      <c r="AQ37" s="452">
        <f>+AP37/AO37</f>
        <v>0.27418590687678163</v>
      </c>
      <c r="AR37" s="345"/>
      <c r="AS37" s="5"/>
      <c r="AT37" s="5"/>
      <c r="AU37" s="5"/>
      <c r="AV37" s="12"/>
      <c r="AW37" s="5"/>
      <c r="AX37" s="5"/>
      <c r="AY37" s="6"/>
      <c r="AZ37" s="6"/>
      <c r="BA37" s="6"/>
      <c r="BB37" s="6"/>
    </row>
    <row r="38" spans="1:54" s="46" customFormat="1" ht="25.5" x14ac:dyDescent="0.25">
      <c r="A38" s="5"/>
      <c r="B38" s="181"/>
      <c r="C38" s="239"/>
      <c r="D38" s="595"/>
      <c r="E38" s="231"/>
      <c r="F38" s="176"/>
      <c r="G38" s="220"/>
      <c r="H38" s="346"/>
      <c r="I38" s="423"/>
      <c r="J38" s="346"/>
      <c r="K38" s="346"/>
      <c r="L38" s="346"/>
      <c r="M38" s="346"/>
      <c r="N38" s="346"/>
      <c r="O38" s="346"/>
      <c r="P38" s="346"/>
      <c r="Q38" s="346"/>
      <c r="R38" s="453"/>
      <c r="S38" s="28" t="s">
        <v>83</v>
      </c>
      <c r="T38" s="61">
        <v>5.5555555555555552E-2</v>
      </c>
      <c r="U38" s="56">
        <v>0.5</v>
      </c>
      <c r="V38" s="97"/>
      <c r="W38" s="114" t="s">
        <v>182</v>
      </c>
      <c r="X38" s="97" t="s">
        <v>180</v>
      </c>
      <c r="Y38" s="173"/>
      <c r="Z38" s="346"/>
      <c r="AA38" s="346"/>
      <c r="AB38" s="362"/>
      <c r="AC38" s="346"/>
      <c r="AD38" s="337"/>
      <c r="AE38" s="346"/>
      <c r="AF38" s="346"/>
      <c r="AG38" s="346"/>
      <c r="AH38" s="361"/>
      <c r="AI38" s="463"/>
      <c r="AJ38" s="381"/>
      <c r="AK38" s="457"/>
      <c r="AL38" s="450"/>
      <c r="AM38" s="463"/>
      <c r="AN38" s="381"/>
      <c r="AO38" s="457"/>
      <c r="AP38" s="450"/>
      <c r="AQ38" s="453"/>
      <c r="AR38" s="346"/>
      <c r="AS38" s="5"/>
      <c r="AT38" s="5"/>
      <c r="AU38" s="5"/>
      <c r="AV38" s="12"/>
      <c r="AW38" s="5"/>
      <c r="AX38" s="5"/>
      <c r="AY38" s="6"/>
      <c r="AZ38" s="6"/>
      <c r="BA38" s="6"/>
      <c r="BB38" s="6"/>
    </row>
    <row r="39" spans="1:54" s="46" customFormat="1" ht="25.5" x14ac:dyDescent="0.25">
      <c r="A39" s="5"/>
      <c r="B39" s="181"/>
      <c r="C39" s="239"/>
      <c r="D39" s="595"/>
      <c r="E39" s="231"/>
      <c r="F39" s="176"/>
      <c r="G39" s="220"/>
      <c r="H39" s="346"/>
      <c r="I39" s="423"/>
      <c r="J39" s="346"/>
      <c r="K39" s="346"/>
      <c r="L39" s="346"/>
      <c r="M39" s="346"/>
      <c r="N39" s="346"/>
      <c r="O39" s="346"/>
      <c r="P39" s="346"/>
      <c r="Q39" s="346"/>
      <c r="R39" s="453"/>
      <c r="S39" s="28" t="s">
        <v>84</v>
      </c>
      <c r="T39" s="61">
        <v>5.5555555555555552E-2</v>
      </c>
      <c r="U39" s="56">
        <v>0.5</v>
      </c>
      <c r="V39" s="97"/>
      <c r="W39" s="114" t="s">
        <v>183</v>
      </c>
      <c r="X39" s="97" t="s">
        <v>180</v>
      </c>
      <c r="Y39" s="173"/>
      <c r="Z39" s="346"/>
      <c r="AA39" s="346"/>
      <c r="AB39" s="362"/>
      <c r="AC39" s="346"/>
      <c r="AD39" s="338"/>
      <c r="AE39" s="347"/>
      <c r="AF39" s="347"/>
      <c r="AG39" s="347"/>
      <c r="AH39" s="360"/>
      <c r="AI39" s="464"/>
      <c r="AJ39" s="377"/>
      <c r="AK39" s="457"/>
      <c r="AL39" s="450"/>
      <c r="AM39" s="464"/>
      <c r="AN39" s="377"/>
      <c r="AO39" s="457"/>
      <c r="AP39" s="450"/>
      <c r="AQ39" s="453"/>
      <c r="AR39" s="346"/>
      <c r="AS39" s="5"/>
      <c r="AT39" s="5"/>
      <c r="AU39" s="5"/>
      <c r="AV39" s="12"/>
      <c r="AW39" s="5"/>
      <c r="AX39" s="5"/>
      <c r="AY39" s="6"/>
      <c r="AZ39" s="6"/>
      <c r="BA39" s="6"/>
      <c r="BB39" s="6"/>
    </row>
    <row r="40" spans="1:54" s="46" customFormat="1" ht="89.25" customHeight="1" x14ac:dyDescent="0.25">
      <c r="A40" s="5"/>
      <c r="B40" s="181"/>
      <c r="C40" s="239"/>
      <c r="D40" s="595"/>
      <c r="E40" s="231"/>
      <c r="F40" s="176"/>
      <c r="G40" s="220"/>
      <c r="H40" s="346"/>
      <c r="I40" s="423"/>
      <c r="J40" s="346"/>
      <c r="K40" s="346"/>
      <c r="L40" s="346"/>
      <c r="M40" s="346"/>
      <c r="N40" s="346"/>
      <c r="O40" s="346"/>
      <c r="P40" s="346"/>
      <c r="Q40" s="346"/>
      <c r="R40" s="453"/>
      <c r="S40" s="28" t="s">
        <v>85</v>
      </c>
      <c r="T40" s="61">
        <v>5.5555555555555552E-2</v>
      </c>
      <c r="U40" s="56">
        <v>0.5</v>
      </c>
      <c r="V40" s="97"/>
      <c r="W40" s="114" t="s">
        <v>184</v>
      </c>
      <c r="X40" s="97" t="s">
        <v>180</v>
      </c>
      <c r="Y40" s="173"/>
      <c r="Z40" s="346"/>
      <c r="AA40" s="346"/>
      <c r="AB40" s="362"/>
      <c r="AC40" s="346"/>
      <c r="AD40" s="345" t="s">
        <v>237</v>
      </c>
      <c r="AE40" s="468" t="s">
        <v>238</v>
      </c>
      <c r="AF40" s="468" t="s">
        <v>241</v>
      </c>
      <c r="AG40" s="468" t="s">
        <v>242</v>
      </c>
      <c r="AH40" s="459">
        <v>591312015</v>
      </c>
      <c r="AI40" s="460">
        <v>591312015</v>
      </c>
      <c r="AJ40" s="461">
        <v>167950000</v>
      </c>
      <c r="AK40" s="457"/>
      <c r="AL40" s="450"/>
      <c r="AM40" s="632">
        <v>591312015</v>
      </c>
      <c r="AN40" s="461">
        <v>223573488</v>
      </c>
      <c r="AO40" s="457"/>
      <c r="AP40" s="450"/>
      <c r="AQ40" s="453"/>
      <c r="AR40" s="346"/>
      <c r="AS40" s="5"/>
      <c r="AT40" s="5"/>
      <c r="AU40" s="5"/>
      <c r="AV40" s="13"/>
      <c r="AW40" s="5"/>
      <c r="AX40" s="5"/>
      <c r="AY40" s="6"/>
      <c r="AZ40" s="6"/>
      <c r="BA40" s="6"/>
      <c r="BB40" s="6"/>
    </row>
    <row r="41" spans="1:54" s="46" customFormat="1" ht="25.5" x14ac:dyDescent="0.25">
      <c r="A41" s="5"/>
      <c r="B41" s="181"/>
      <c r="C41" s="239"/>
      <c r="D41" s="595"/>
      <c r="E41" s="231"/>
      <c r="F41" s="176"/>
      <c r="G41" s="220"/>
      <c r="H41" s="346"/>
      <c r="I41" s="423"/>
      <c r="J41" s="346"/>
      <c r="K41" s="346"/>
      <c r="L41" s="346"/>
      <c r="M41" s="346"/>
      <c r="N41" s="346"/>
      <c r="O41" s="346"/>
      <c r="P41" s="346"/>
      <c r="Q41" s="346"/>
      <c r="R41" s="453"/>
      <c r="S41" s="28" t="s">
        <v>86</v>
      </c>
      <c r="T41" s="61">
        <v>5.5555555555555552E-2</v>
      </c>
      <c r="U41" s="56">
        <v>0.5</v>
      </c>
      <c r="V41" s="97"/>
      <c r="W41" s="114" t="s">
        <v>185</v>
      </c>
      <c r="X41" s="97" t="s">
        <v>180</v>
      </c>
      <c r="Y41" s="173"/>
      <c r="Z41" s="346"/>
      <c r="AA41" s="346"/>
      <c r="AB41" s="362"/>
      <c r="AC41" s="346"/>
      <c r="AD41" s="346"/>
      <c r="AE41" s="468"/>
      <c r="AF41" s="468"/>
      <c r="AG41" s="468"/>
      <c r="AH41" s="459"/>
      <c r="AI41" s="460"/>
      <c r="AJ41" s="461"/>
      <c r="AK41" s="457"/>
      <c r="AL41" s="450"/>
      <c r="AM41" s="632"/>
      <c r="AN41" s="461"/>
      <c r="AO41" s="457"/>
      <c r="AP41" s="450"/>
      <c r="AQ41" s="453"/>
      <c r="AR41" s="346"/>
      <c r="AS41" s="5"/>
      <c r="AT41" s="5"/>
      <c r="AU41" s="5"/>
      <c r="AV41" s="12"/>
      <c r="AW41" s="12"/>
      <c r="AX41" s="5"/>
      <c r="AY41" s="6"/>
      <c r="AZ41" s="6"/>
      <c r="BA41" s="6"/>
      <c r="BB41" s="6"/>
    </row>
    <row r="42" spans="1:54" s="46" customFormat="1" ht="102" customHeight="1" x14ac:dyDescent="0.25">
      <c r="A42" s="5"/>
      <c r="B42" s="181"/>
      <c r="C42" s="239"/>
      <c r="D42" s="595"/>
      <c r="E42" s="231"/>
      <c r="F42" s="176"/>
      <c r="G42" s="220"/>
      <c r="H42" s="346"/>
      <c r="I42" s="423"/>
      <c r="J42" s="346"/>
      <c r="K42" s="346"/>
      <c r="L42" s="346"/>
      <c r="M42" s="346"/>
      <c r="N42" s="346"/>
      <c r="O42" s="346"/>
      <c r="P42" s="346"/>
      <c r="Q42" s="346"/>
      <c r="R42" s="453"/>
      <c r="S42" s="28" t="s">
        <v>87</v>
      </c>
      <c r="T42" s="61">
        <v>5.5555555555555552E-2</v>
      </c>
      <c r="U42" s="56">
        <v>0.5</v>
      </c>
      <c r="V42" s="97"/>
      <c r="W42" s="114" t="s">
        <v>186</v>
      </c>
      <c r="X42" s="97" t="s">
        <v>180</v>
      </c>
      <c r="Y42" s="173"/>
      <c r="Z42" s="346"/>
      <c r="AA42" s="346"/>
      <c r="AB42" s="362"/>
      <c r="AC42" s="346"/>
      <c r="AD42" s="346" t="s">
        <v>245</v>
      </c>
      <c r="AE42" s="468" t="s">
        <v>246</v>
      </c>
      <c r="AF42" s="468" t="s">
        <v>253</v>
      </c>
      <c r="AG42" s="468" t="s">
        <v>252</v>
      </c>
      <c r="AH42" s="459">
        <v>0</v>
      </c>
      <c r="AI42" s="460">
        <v>176989900</v>
      </c>
      <c r="AJ42" s="461">
        <v>15900000</v>
      </c>
      <c r="AK42" s="457"/>
      <c r="AL42" s="450"/>
      <c r="AM42" s="632">
        <v>176989900</v>
      </c>
      <c r="AN42" s="461">
        <v>21926512</v>
      </c>
      <c r="AO42" s="457"/>
      <c r="AP42" s="450"/>
      <c r="AQ42" s="453"/>
      <c r="AR42" s="346"/>
      <c r="AS42" s="5"/>
      <c r="AT42" s="5"/>
      <c r="AU42" s="5"/>
      <c r="AV42" s="5"/>
      <c r="AW42" s="12"/>
      <c r="AX42" s="5"/>
      <c r="AY42" s="6"/>
      <c r="AZ42" s="6"/>
      <c r="BA42" s="6"/>
      <c r="BB42" s="6"/>
    </row>
    <row r="43" spans="1:54" s="46" customFormat="1" ht="25.5" x14ac:dyDescent="0.25">
      <c r="A43" s="5"/>
      <c r="B43" s="181"/>
      <c r="C43" s="239"/>
      <c r="D43" s="595"/>
      <c r="E43" s="231"/>
      <c r="F43" s="176"/>
      <c r="G43" s="220"/>
      <c r="H43" s="346"/>
      <c r="I43" s="423"/>
      <c r="J43" s="346"/>
      <c r="K43" s="346"/>
      <c r="L43" s="346"/>
      <c r="M43" s="346"/>
      <c r="N43" s="346"/>
      <c r="O43" s="346"/>
      <c r="P43" s="346"/>
      <c r="Q43" s="346"/>
      <c r="R43" s="453"/>
      <c r="S43" s="28" t="s">
        <v>88</v>
      </c>
      <c r="T43" s="61">
        <v>5.5555555555555552E-2</v>
      </c>
      <c r="U43" s="56">
        <v>0.5</v>
      </c>
      <c r="V43" s="97"/>
      <c r="W43" s="114" t="s">
        <v>187</v>
      </c>
      <c r="X43" s="97" t="s">
        <v>180</v>
      </c>
      <c r="Y43" s="173"/>
      <c r="Z43" s="346"/>
      <c r="AA43" s="346"/>
      <c r="AB43" s="362"/>
      <c r="AC43" s="346"/>
      <c r="AD43" s="346"/>
      <c r="AE43" s="468"/>
      <c r="AF43" s="468"/>
      <c r="AG43" s="468"/>
      <c r="AH43" s="459"/>
      <c r="AI43" s="460"/>
      <c r="AJ43" s="461"/>
      <c r="AK43" s="457"/>
      <c r="AL43" s="450"/>
      <c r="AM43" s="632"/>
      <c r="AN43" s="461"/>
      <c r="AO43" s="457"/>
      <c r="AP43" s="450"/>
      <c r="AQ43" s="453"/>
      <c r="AR43" s="346"/>
      <c r="AS43" s="5"/>
      <c r="AT43" s="5"/>
      <c r="AU43" s="5"/>
      <c r="AV43" s="5"/>
      <c r="AW43" s="5"/>
      <c r="AX43" s="5"/>
      <c r="AY43" s="6"/>
      <c r="AZ43" s="6"/>
      <c r="BA43" s="6"/>
      <c r="BB43" s="6"/>
    </row>
    <row r="44" spans="1:54" s="46" customFormat="1" ht="25.5" x14ac:dyDescent="0.25">
      <c r="A44" s="5"/>
      <c r="B44" s="181"/>
      <c r="C44" s="239"/>
      <c r="D44" s="595"/>
      <c r="E44" s="231"/>
      <c r="F44" s="176"/>
      <c r="G44" s="220"/>
      <c r="H44" s="346"/>
      <c r="I44" s="423"/>
      <c r="J44" s="346"/>
      <c r="K44" s="346"/>
      <c r="L44" s="346"/>
      <c r="M44" s="346"/>
      <c r="N44" s="346"/>
      <c r="O44" s="346"/>
      <c r="P44" s="346"/>
      <c r="Q44" s="346"/>
      <c r="R44" s="453"/>
      <c r="S44" s="28" t="s">
        <v>89</v>
      </c>
      <c r="T44" s="61">
        <v>5.5555555555555552E-2</v>
      </c>
      <c r="U44" s="56">
        <v>0.5</v>
      </c>
      <c r="V44" s="97"/>
      <c r="W44" s="114" t="s">
        <v>188</v>
      </c>
      <c r="X44" s="97" t="s">
        <v>180</v>
      </c>
      <c r="Y44" s="173"/>
      <c r="Z44" s="346"/>
      <c r="AA44" s="346"/>
      <c r="AB44" s="362"/>
      <c r="AC44" s="346"/>
      <c r="AD44" s="346"/>
      <c r="AE44" s="468"/>
      <c r="AF44" s="468"/>
      <c r="AG44" s="468"/>
      <c r="AH44" s="459"/>
      <c r="AI44" s="460"/>
      <c r="AJ44" s="461"/>
      <c r="AK44" s="457"/>
      <c r="AL44" s="450"/>
      <c r="AM44" s="632"/>
      <c r="AN44" s="461"/>
      <c r="AO44" s="457"/>
      <c r="AP44" s="450"/>
      <c r="AQ44" s="453"/>
      <c r="AR44" s="346"/>
      <c r="AS44" s="5"/>
      <c r="AT44" s="5"/>
      <c r="AU44" s="5"/>
      <c r="AV44" s="5"/>
      <c r="AW44" s="5"/>
      <c r="AX44" s="5"/>
      <c r="AY44" s="6"/>
      <c r="AZ44" s="6"/>
      <c r="BA44" s="6"/>
      <c r="BB44" s="6"/>
    </row>
    <row r="45" spans="1:54" s="46" customFormat="1" ht="25.5" x14ac:dyDescent="0.25">
      <c r="A45" s="5"/>
      <c r="B45" s="181"/>
      <c r="C45" s="239"/>
      <c r="D45" s="595"/>
      <c r="E45" s="231"/>
      <c r="F45" s="176"/>
      <c r="G45" s="220"/>
      <c r="H45" s="346"/>
      <c r="I45" s="423"/>
      <c r="J45" s="346"/>
      <c r="K45" s="346"/>
      <c r="L45" s="346"/>
      <c r="M45" s="346"/>
      <c r="N45" s="346"/>
      <c r="O45" s="346"/>
      <c r="P45" s="346"/>
      <c r="Q45" s="346"/>
      <c r="R45" s="453"/>
      <c r="S45" s="28" t="s">
        <v>90</v>
      </c>
      <c r="T45" s="61">
        <v>5.5555555555555552E-2</v>
      </c>
      <c r="U45" s="56">
        <v>0.5</v>
      </c>
      <c r="V45" s="97"/>
      <c r="W45" s="114" t="s">
        <v>189</v>
      </c>
      <c r="X45" s="97" t="s">
        <v>180</v>
      </c>
      <c r="Y45" s="173"/>
      <c r="Z45" s="346"/>
      <c r="AA45" s="346"/>
      <c r="AB45" s="362"/>
      <c r="AC45" s="346"/>
      <c r="AD45" s="347"/>
      <c r="AE45" s="468"/>
      <c r="AF45" s="468"/>
      <c r="AG45" s="468"/>
      <c r="AH45" s="459"/>
      <c r="AI45" s="460"/>
      <c r="AJ45" s="461"/>
      <c r="AK45" s="457"/>
      <c r="AL45" s="450"/>
      <c r="AM45" s="632"/>
      <c r="AN45" s="461"/>
      <c r="AO45" s="457"/>
      <c r="AP45" s="450"/>
      <c r="AQ45" s="453"/>
      <c r="AR45" s="346"/>
      <c r="AS45" s="5"/>
      <c r="AT45" s="5"/>
      <c r="AU45" s="5"/>
      <c r="AV45" s="5"/>
      <c r="AW45" s="5"/>
      <c r="AX45" s="5"/>
      <c r="AY45" s="6"/>
      <c r="AZ45" s="6"/>
      <c r="BA45" s="6"/>
      <c r="BB45" s="6"/>
    </row>
    <row r="46" spans="1:54" s="46" customFormat="1" ht="25.5" customHeight="1" x14ac:dyDescent="0.25">
      <c r="A46" s="5"/>
      <c r="B46" s="181"/>
      <c r="C46" s="239"/>
      <c r="D46" s="595"/>
      <c r="E46" s="231"/>
      <c r="F46" s="176"/>
      <c r="G46" s="220"/>
      <c r="H46" s="346"/>
      <c r="I46" s="423"/>
      <c r="J46" s="346"/>
      <c r="K46" s="346"/>
      <c r="L46" s="346"/>
      <c r="M46" s="346"/>
      <c r="N46" s="346"/>
      <c r="O46" s="346"/>
      <c r="P46" s="346"/>
      <c r="Q46" s="346"/>
      <c r="R46" s="453"/>
      <c r="S46" s="28" t="s">
        <v>91</v>
      </c>
      <c r="T46" s="61">
        <v>5.5555555555555552E-2</v>
      </c>
      <c r="U46" s="56">
        <v>0.5</v>
      </c>
      <c r="V46" s="97"/>
      <c r="W46" s="114" t="s">
        <v>190</v>
      </c>
      <c r="X46" s="97" t="s">
        <v>180</v>
      </c>
      <c r="Y46" s="173"/>
      <c r="Z46" s="346"/>
      <c r="AA46" s="346"/>
      <c r="AB46" s="362"/>
      <c r="AC46" s="346"/>
      <c r="AD46" s="337" t="s">
        <v>243</v>
      </c>
      <c r="AE46" s="469" t="s">
        <v>244</v>
      </c>
      <c r="AF46" s="468" t="s">
        <v>241</v>
      </c>
      <c r="AG46" s="468" t="s">
        <v>242</v>
      </c>
      <c r="AH46" s="459">
        <v>12711473</v>
      </c>
      <c r="AI46" s="460">
        <v>12711473</v>
      </c>
      <c r="AJ46" s="461">
        <v>0</v>
      </c>
      <c r="AK46" s="457"/>
      <c r="AL46" s="450"/>
      <c r="AM46" s="632">
        <v>12711473</v>
      </c>
      <c r="AN46" s="461">
        <v>0</v>
      </c>
      <c r="AO46" s="457"/>
      <c r="AP46" s="450"/>
      <c r="AQ46" s="453"/>
      <c r="AR46" s="346"/>
      <c r="AS46" s="5"/>
      <c r="AT46" s="5"/>
      <c r="AU46" s="42"/>
      <c r="AV46" s="5"/>
      <c r="AW46" s="5"/>
      <c r="AX46" s="5"/>
      <c r="AY46" s="6"/>
      <c r="AZ46" s="6"/>
      <c r="BA46" s="6"/>
      <c r="BB46" s="6"/>
    </row>
    <row r="47" spans="1:54" s="46" customFormat="1" ht="25.5" x14ac:dyDescent="0.25">
      <c r="A47" s="5"/>
      <c r="B47" s="181"/>
      <c r="C47" s="239"/>
      <c r="D47" s="595"/>
      <c r="E47" s="231"/>
      <c r="F47" s="176"/>
      <c r="G47" s="220"/>
      <c r="H47" s="346"/>
      <c r="I47" s="423"/>
      <c r="J47" s="346"/>
      <c r="K47" s="346"/>
      <c r="L47" s="346"/>
      <c r="M47" s="346"/>
      <c r="N47" s="346"/>
      <c r="O47" s="346"/>
      <c r="P47" s="346"/>
      <c r="Q47" s="346"/>
      <c r="R47" s="453"/>
      <c r="S47" s="28" t="s">
        <v>92</v>
      </c>
      <c r="T47" s="61">
        <v>5.5555555555555552E-2</v>
      </c>
      <c r="U47" s="56">
        <v>0.5</v>
      </c>
      <c r="V47" s="97"/>
      <c r="W47" s="114" t="s">
        <v>191</v>
      </c>
      <c r="X47" s="97" t="s">
        <v>180</v>
      </c>
      <c r="Y47" s="173"/>
      <c r="Z47" s="346"/>
      <c r="AA47" s="346"/>
      <c r="AB47" s="362"/>
      <c r="AC47" s="346"/>
      <c r="AD47" s="337"/>
      <c r="AE47" s="469"/>
      <c r="AF47" s="468"/>
      <c r="AG47" s="468"/>
      <c r="AH47" s="459"/>
      <c r="AI47" s="460"/>
      <c r="AJ47" s="461"/>
      <c r="AK47" s="457"/>
      <c r="AL47" s="450"/>
      <c r="AM47" s="632"/>
      <c r="AN47" s="461"/>
      <c r="AO47" s="457"/>
      <c r="AP47" s="450"/>
      <c r="AQ47" s="453"/>
      <c r="AR47" s="346"/>
      <c r="AS47" s="5"/>
      <c r="AT47" s="5"/>
      <c r="AU47" s="42"/>
      <c r="AV47" s="5"/>
      <c r="AW47" s="5"/>
      <c r="AX47" s="5"/>
      <c r="AY47" s="6"/>
      <c r="AZ47" s="6"/>
      <c r="BA47" s="6"/>
      <c r="BB47" s="6"/>
    </row>
    <row r="48" spans="1:54" s="46" customFormat="1" ht="25.5" x14ac:dyDescent="0.25">
      <c r="A48" s="5"/>
      <c r="B48" s="181"/>
      <c r="C48" s="239"/>
      <c r="D48" s="595"/>
      <c r="E48" s="231"/>
      <c r="F48" s="176"/>
      <c r="G48" s="220"/>
      <c r="H48" s="346"/>
      <c r="I48" s="423"/>
      <c r="J48" s="346"/>
      <c r="K48" s="346"/>
      <c r="L48" s="346"/>
      <c r="M48" s="346"/>
      <c r="N48" s="346"/>
      <c r="O48" s="346"/>
      <c r="P48" s="346"/>
      <c r="Q48" s="346"/>
      <c r="R48" s="453"/>
      <c r="S48" s="28" t="s">
        <v>93</v>
      </c>
      <c r="T48" s="61">
        <v>5.5555555555555552E-2</v>
      </c>
      <c r="U48" s="56">
        <v>0.5</v>
      </c>
      <c r="V48" s="97"/>
      <c r="W48" s="114" t="s">
        <v>192</v>
      </c>
      <c r="X48" s="97" t="s">
        <v>180</v>
      </c>
      <c r="Y48" s="173"/>
      <c r="Z48" s="346"/>
      <c r="AA48" s="346"/>
      <c r="AB48" s="362"/>
      <c r="AC48" s="346"/>
      <c r="AD48" s="337"/>
      <c r="AE48" s="469"/>
      <c r="AF48" s="468"/>
      <c r="AG48" s="468"/>
      <c r="AH48" s="459"/>
      <c r="AI48" s="460"/>
      <c r="AJ48" s="461"/>
      <c r="AK48" s="457"/>
      <c r="AL48" s="450"/>
      <c r="AM48" s="632"/>
      <c r="AN48" s="461"/>
      <c r="AO48" s="457"/>
      <c r="AP48" s="450"/>
      <c r="AQ48" s="453"/>
      <c r="AR48" s="346"/>
      <c r="AS48" s="5"/>
      <c r="AT48" s="5"/>
      <c r="AU48" s="42"/>
      <c r="AV48" s="5"/>
      <c r="AW48" s="5"/>
      <c r="AX48" s="5"/>
      <c r="AY48" s="6"/>
      <c r="AZ48" s="6"/>
      <c r="BA48" s="6"/>
      <c r="BB48" s="6"/>
    </row>
    <row r="49" spans="1:54" s="46" customFormat="1" ht="29.25" customHeight="1" x14ac:dyDescent="0.25">
      <c r="A49" s="5"/>
      <c r="B49" s="181"/>
      <c r="C49" s="239"/>
      <c r="D49" s="595"/>
      <c r="E49" s="231"/>
      <c r="F49" s="176"/>
      <c r="G49" s="220"/>
      <c r="H49" s="346"/>
      <c r="I49" s="423"/>
      <c r="J49" s="346"/>
      <c r="K49" s="346"/>
      <c r="L49" s="346"/>
      <c r="M49" s="346"/>
      <c r="N49" s="346"/>
      <c r="O49" s="346"/>
      <c r="P49" s="346"/>
      <c r="Q49" s="346"/>
      <c r="R49" s="453"/>
      <c r="S49" s="28" t="s">
        <v>94</v>
      </c>
      <c r="T49" s="61">
        <v>5.5555555555555552E-2</v>
      </c>
      <c r="U49" s="56">
        <v>0.5</v>
      </c>
      <c r="V49" s="97"/>
      <c r="W49" s="114" t="s">
        <v>193</v>
      </c>
      <c r="X49" s="97" t="s">
        <v>180</v>
      </c>
      <c r="Y49" s="173"/>
      <c r="Z49" s="346"/>
      <c r="AA49" s="346"/>
      <c r="AB49" s="362"/>
      <c r="AC49" s="346"/>
      <c r="AD49" s="337"/>
      <c r="AE49" s="469"/>
      <c r="AF49" s="468"/>
      <c r="AG49" s="468"/>
      <c r="AH49" s="459"/>
      <c r="AI49" s="460"/>
      <c r="AJ49" s="461"/>
      <c r="AK49" s="457"/>
      <c r="AL49" s="450"/>
      <c r="AM49" s="632"/>
      <c r="AN49" s="461"/>
      <c r="AO49" s="457"/>
      <c r="AP49" s="450"/>
      <c r="AQ49" s="453"/>
      <c r="AR49" s="346"/>
      <c r="AS49" s="5"/>
      <c r="AT49" s="5"/>
      <c r="AU49" s="42"/>
      <c r="AV49" s="5"/>
      <c r="AW49" s="5"/>
      <c r="AX49" s="5"/>
      <c r="AY49" s="6"/>
      <c r="AZ49" s="6"/>
      <c r="BA49" s="6"/>
      <c r="BB49" s="6"/>
    </row>
    <row r="50" spans="1:54" s="46" customFormat="1" ht="25.5" x14ac:dyDescent="0.25">
      <c r="A50" s="5"/>
      <c r="B50" s="181"/>
      <c r="C50" s="239"/>
      <c r="D50" s="595"/>
      <c r="E50" s="231"/>
      <c r="F50" s="176"/>
      <c r="G50" s="220"/>
      <c r="H50" s="346"/>
      <c r="I50" s="423"/>
      <c r="J50" s="346"/>
      <c r="K50" s="346"/>
      <c r="L50" s="346"/>
      <c r="M50" s="346"/>
      <c r="N50" s="346"/>
      <c r="O50" s="346"/>
      <c r="P50" s="346"/>
      <c r="Q50" s="346"/>
      <c r="R50" s="453"/>
      <c r="S50" s="28" t="s">
        <v>95</v>
      </c>
      <c r="T50" s="61">
        <v>5.5555555555555552E-2</v>
      </c>
      <c r="U50" s="56">
        <v>0.5</v>
      </c>
      <c r="V50" s="97"/>
      <c r="W50" s="114" t="s">
        <v>298</v>
      </c>
      <c r="X50" s="97" t="s">
        <v>180</v>
      </c>
      <c r="Y50" s="173"/>
      <c r="Z50" s="346"/>
      <c r="AA50" s="346"/>
      <c r="AB50" s="362"/>
      <c r="AC50" s="346"/>
      <c r="AD50" s="337"/>
      <c r="AE50" s="469"/>
      <c r="AF50" s="468"/>
      <c r="AG50" s="468"/>
      <c r="AH50" s="459"/>
      <c r="AI50" s="460"/>
      <c r="AJ50" s="461"/>
      <c r="AK50" s="457"/>
      <c r="AL50" s="450"/>
      <c r="AM50" s="632"/>
      <c r="AN50" s="461"/>
      <c r="AO50" s="457"/>
      <c r="AP50" s="450"/>
      <c r="AQ50" s="453"/>
      <c r="AR50" s="346"/>
      <c r="AS50" s="5"/>
      <c r="AT50" s="5"/>
      <c r="AU50" s="42"/>
      <c r="AV50" s="5"/>
      <c r="AW50" s="5"/>
      <c r="AX50" s="5"/>
      <c r="AY50" s="6"/>
      <c r="AZ50" s="6"/>
      <c r="BA50" s="6"/>
      <c r="BB50" s="6"/>
    </row>
    <row r="51" spans="1:54" s="46" customFormat="1" ht="25.5" x14ac:dyDescent="0.25">
      <c r="A51" s="5"/>
      <c r="B51" s="181"/>
      <c r="C51" s="239"/>
      <c r="D51" s="595"/>
      <c r="E51" s="231"/>
      <c r="F51" s="176"/>
      <c r="G51" s="220"/>
      <c r="H51" s="346"/>
      <c r="I51" s="423"/>
      <c r="J51" s="346"/>
      <c r="K51" s="346"/>
      <c r="L51" s="346"/>
      <c r="M51" s="346"/>
      <c r="N51" s="346"/>
      <c r="O51" s="346"/>
      <c r="P51" s="346"/>
      <c r="Q51" s="346"/>
      <c r="R51" s="453"/>
      <c r="S51" s="28" t="s">
        <v>96</v>
      </c>
      <c r="T51" s="61">
        <v>5.5555555555555552E-2</v>
      </c>
      <c r="U51" s="56">
        <v>0.5</v>
      </c>
      <c r="V51" s="97"/>
      <c r="W51" s="114" t="s">
        <v>194</v>
      </c>
      <c r="X51" s="97" t="s">
        <v>180</v>
      </c>
      <c r="Y51" s="173"/>
      <c r="Z51" s="346"/>
      <c r="AA51" s="346"/>
      <c r="AB51" s="362"/>
      <c r="AC51" s="346"/>
      <c r="AD51" s="337"/>
      <c r="AE51" s="469"/>
      <c r="AF51" s="468"/>
      <c r="AG51" s="468"/>
      <c r="AH51" s="459"/>
      <c r="AI51" s="460"/>
      <c r="AJ51" s="461"/>
      <c r="AK51" s="457"/>
      <c r="AL51" s="450"/>
      <c r="AM51" s="632"/>
      <c r="AN51" s="461"/>
      <c r="AO51" s="457"/>
      <c r="AP51" s="450"/>
      <c r="AQ51" s="453"/>
      <c r="AR51" s="346"/>
      <c r="AS51" s="5"/>
      <c r="AT51" s="5"/>
      <c r="AU51" s="42"/>
      <c r="AV51" s="5"/>
      <c r="AW51" s="5"/>
      <c r="AX51" s="5"/>
      <c r="AY51" s="6"/>
      <c r="AZ51" s="6"/>
      <c r="BA51" s="6"/>
      <c r="BB51" s="6"/>
    </row>
    <row r="52" spans="1:54" s="46" customFormat="1" ht="25.5" x14ac:dyDescent="0.25">
      <c r="A52" s="5"/>
      <c r="B52" s="181"/>
      <c r="C52" s="239"/>
      <c r="D52" s="595"/>
      <c r="E52" s="231"/>
      <c r="F52" s="176"/>
      <c r="G52" s="220"/>
      <c r="H52" s="346"/>
      <c r="I52" s="423"/>
      <c r="J52" s="346"/>
      <c r="K52" s="346"/>
      <c r="L52" s="346"/>
      <c r="M52" s="346"/>
      <c r="N52" s="346"/>
      <c r="O52" s="346"/>
      <c r="P52" s="346"/>
      <c r="Q52" s="346"/>
      <c r="R52" s="453"/>
      <c r="S52" s="28" t="s">
        <v>97</v>
      </c>
      <c r="T52" s="61">
        <v>5.5555555555555552E-2</v>
      </c>
      <c r="U52" s="56">
        <v>0.5</v>
      </c>
      <c r="V52" s="97"/>
      <c r="W52" s="114" t="s">
        <v>195</v>
      </c>
      <c r="X52" s="97" t="s">
        <v>180</v>
      </c>
      <c r="Y52" s="173"/>
      <c r="Z52" s="346"/>
      <c r="AA52" s="346"/>
      <c r="AB52" s="362"/>
      <c r="AC52" s="346"/>
      <c r="AD52" s="337"/>
      <c r="AE52" s="469"/>
      <c r="AF52" s="468"/>
      <c r="AG52" s="468"/>
      <c r="AH52" s="459"/>
      <c r="AI52" s="460"/>
      <c r="AJ52" s="461"/>
      <c r="AK52" s="457"/>
      <c r="AL52" s="450"/>
      <c r="AM52" s="632"/>
      <c r="AN52" s="461"/>
      <c r="AO52" s="457"/>
      <c r="AP52" s="450"/>
      <c r="AQ52" s="453"/>
      <c r="AR52" s="346"/>
      <c r="AS52" s="5"/>
      <c r="AT52" s="5"/>
      <c r="AU52" s="42"/>
      <c r="AV52" s="5"/>
      <c r="AW52" s="5"/>
      <c r="AX52" s="5"/>
      <c r="AY52" s="6"/>
      <c r="AZ52" s="6"/>
      <c r="BA52" s="6"/>
      <c r="BB52" s="6"/>
    </row>
    <row r="53" spans="1:54" s="46" customFormat="1" ht="25.5" x14ac:dyDescent="0.25">
      <c r="A53" s="5"/>
      <c r="B53" s="181"/>
      <c r="C53" s="239"/>
      <c r="D53" s="595"/>
      <c r="E53" s="231"/>
      <c r="F53" s="176"/>
      <c r="G53" s="220"/>
      <c r="H53" s="346"/>
      <c r="I53" s="423"/>
      <c r="J53" s="346"/>
      <c r="K53" s="346"/>
      <c r="L53" s="346"/>
      <c r="M53" s="346"/>
      <c r="N53" s="346"/>
      <c r="O53" s="346"/>
      <c r="P53" s="346"/>
      <c r="Q53" s="346"/>
      <c r="R53" s="453"/>
      <c r="S53" s="28" t="s">
        <v>98</v>
      </c>
      <c r="T53" s="61">
        <v>5.5555555555555552E-2</v>
      </c>
      <c r="U53" s="56">
        <v>0.5</v>
      </c>
      <c r="V53" s="97"/>
      <c r="W53" s="114" t="s">
        <v>196</v>
      </c>
      <c r="X53" s="97" t="s">
        <v>198</v>
      </c>
      <c r="Y53" s="173"/>
      <c r="Z53" s="346"/>
      <c r="AA53" s="346"/>
      <c r="AB53" s="362"/>
      <c r="AC53" s="346"/>
      <c r="AD53" s="337"/>
      <c r="AE53" s="469"/>
      <c r="AF53" s="468"/>
      <c r="AG53" s="468"/>
      <c r="AH53" s="459"/>
      <c r="AI53" s="460"/>
      <c r="AJ53" s="461"/>
      <c r="AK53" s="457"/>
      <c r="AL53" s="450"/>
      <c r="AM53" s="632"/>
      <c r="AN53" s="461"/>
      <c r="AO53" s="457"/>
      <c r="AP53" s="450"/>
      <c r="AQ53" s="453"/>
      <c r="AR53" s="346"/>
      <c r="AS53" s="5"/>
      <c r="AT53" s="5"/>
      <c r="AU53" s="42"/>
      <c r="AV53" s="5"/>
      <c r="AW53" s="5"/>
      <c r="AX53" s="5"/>
      <c r="AY53" s="6"/>
      <c r="AZ53" s="6"/>
      <c r="BA53" s="6"/>
      <c r="BB53" s="6"/>
    </row>
    <row r="54" spans="1:54" s="46" customFormat="1" ht="25.5" x14ac:dyDescent="0.25">
      <c r="A54" s="5"/>
      <c r="B54" s="181"/>
      <c r="C54" s="239"/>
      <c r="D54" s="595"/>
      <c r="E54" s="231"/>
      <c r="F54" s="176"/>
      <c r="G54" s="220"/>
      <c r="H54" s="347"/>
      <c r="I54" s="472"/>
      <c r="J54" s="347"/>
      <c r="K54" s="347"/>
      <c r="L54" s="347"/>
      <c r="M54" s="347"/>
      <c r="N54" s="347"/>
      <c r="O54" s="347"/>
      <c r="P54" s="347"/>
      <c r="Q54" s="347"/>
      <c r="R54" s="454"/>
      <c r="S54" s="28" t="s">
        <v>99</v>
      </c>
      <c r="T54" s="61">
        <v>5.5555555555555552E-2</v>
      </c>
      <c r="U54" s="56">
        <v>0.5</v>
      </c>
      <c r="V54" s="97"/>
      <c r="W54" s="114" t="s">
        <v>197</v>
      </c>
      <c r="X54" s="97" t="s">
        <v>198</v>
      </c>
      <c r="Y54" s="174"/>
      <c r="Z54" s="347"/>
      <c r="AA54" s="347"/>
      <c r="AB54" s="362"/>
      <c r="AC54" s="346"/>
      <c r="AD54" s="338"/>
      <c r="AE54" s="469"/>
      <c r="AF54" s="468"/>
      <c r="AG54" s="468"/>
      <c r="AH54" s="459"/>
      <c r="AI54" s="460"/>
      <c r="AJ54" s="461"/>
      <c r="AK54" s="458"/>
      <c r="AL54" s="451"/>
      <c r="AM54" s="632"/>
      <c r="AN54" s="461"/>
      <c r="AO54" s="458"/>
      <c r="AP54" s="451"/>
      <c r="AQ54" s="454"/>
      <c r="AR54" s="455"/>
      <c r="AS54" s="5"/>
      <c r="AT54" s="5"/>
      <c r="AU54" s="5"/>
      <c r="AV54" s="5"/>
      <c r="AW54" s="5"/>
      <c r="AX54" s="5"/>
      <c r="AY54" s="6"/>
      <c r="AZ54" s="6"/>
      <c r="BA54" s="6"/>
      <c r="BB54" s="6"/>
    </row>
    <row r="55" spans="1:54" s="46" customFormat="1" ht="42" customHeight="1" x14ac:dyDescent="0.25">
      <c r="A55" s="5"/>
      <c r="B55" s="181"/>
      <c r="C55" s="239"/>
      <c r="D55" s="595"/>
      <c r="E55" s="231"/>
      <c r="F55" s="176"/>
      <c r="G55" s="220"/>
      <c r="H55" s="185" t="s">
        <v>41</v>
      </c>
      <c r="I55" s="437">
        <v>0.2</v>
      </c>
      <c r="J55" s="431" t="s">
        <v>34</v>
      </c>
      <c r="K55" s="434" t="s">
        <v>42</v>
      </c>
      <c r="L55" s="434">
        <v>0</v>
      </c>
      <c r="M55" s="431">
        <v>1</v>
      </c>
      <c r="N55" s="431">
        <v>1</v>
      </c>
      <c r="O55" s="431">
        <v>1</v>
      </c>
      <c r="P55" s="431">
        <v>1</v>
      </c>
      <c r="Q55" s="428">
        <f>U55*T55+U56*T56+U57*T57</f>
        <v>0</v>
      </c>
      <c r="R55" s="425">
        <f>Q55/P55</f>
        <v>0</v>
      </c>
      <c r="S55" s="28" t="s">
        <v>121</v>
      </c>
      <c r="T55" s="70">
        <v>0.35</v>
      </c>
      <c r="U55" s="57">
        <v>0</v>
      </c>
      <c r="V55" s="98"/>
      <c r="W55" s="57"/>
      <c r="X55" s="98"/>
      <c r="Y55" s="40">
        <v>18000000</v>
      </c>
      <c r="Z55" s="345" t="s">
        <v>25</v>
      </c>
      <c r="AA55" s="345" t="s">
        <v>26</v>
      </c>
      <c r="AB55" s="362"/>
      <c r="AC55" s="413"/>
      <c r="AD55" s="336" t="s">
        <v>245</v>
      </c>
      <c r="AE55" s="345" t="s">
        <v>246</v>
      </c>
      <c r="AF55" s="345" t="s">
        <v>253</v>
      </c>
      <c r="AG55" s="345" t="s">
        <v>252</v>
      </c>
      <c r="AH55" s="466">
        <v>0</v>
      </c>
      <c r="AI55" s="462">
        <v>8010100</v>
      </c>
      <c r="AJ55" s="420">
        <v>0</v>
      </c>
      <c r="AK55" s="376">
        <f>+AI55+AI58+AI60</f>
        <v>44286612</v>
      </c>
      <c r="AL55" s="376">
        <f>+AJ55+AJ58+AJ60</f>
        <v>0</v>
      </c>
      <c r="AM55" s="633">
        <v>8010100</v>
      </c>
      <c r="AN55" s="376">
        <v>0</v>
      </c>
      <c r="AO55" s="654">
        <f>+AM55+AM58+AM60</f>
        <v>44286612</v>
      </c>
      <c r="AP55" s="376">
        <f>+AN55+AN58+AN60</f>
        <v>0</v>
      </c>
      <c r="AQ55" s="365">
        <f>+AP55/AO55</f>
        <v>0</v>
      </c>
      <c r="AR55" s="327"/>
      <c r="AS55" s="5"/>
      <c r="AT55" s="5"/>
      <c r="AU55" s="5"/>
      <c r="AV55" s="5"/>
      <c r="AW55" s="5"/>
      <c r="AX55" s="5"/>
      <c r="AY55" s="6"/>
      <c r="AZ55" s="6"/>
      <c r="BA55" s="6"/>
      <c r="BB55" s="6"/>
    </row>
    <row r="56" spans="1:54" s="46" customFormat="1" ht="19.5" customHeight="1" x14ac:dyDescent="0.25">
      <c r="A56" s="5"/>
      <c r="B56" s="181"/>
      <c r="C56" s="239"/>
      <c r="D56" s="595"/>
      <c r="E56" s="231"/>
      <c r="F56" s="176"/>
      <c r="G56" s="220"/>
      <c r="H56" s="186"/>
      <c r="I56" s="438"/>
      <c r="J56" s="432"/>
      <c r="K56" s="435"/>
      <c r="L56" s="435"/>
      <c r="M56" s="432"/>
      <c r="N56" s="432"/>
      <c r="O56" s="432"/>
      <c r="P56" s="432"/>
      <c r="Q56" s="429"/>
      <c r="R56" s="426"/>
      <c r="S56" s="28" t="s">
        <v>138</v>
      </c>
      <c r="T56" s="70">
        <v>0.2</v>
      </c>
      <c r="U56" s="57">
        <v>0</v>
      </c>
      <c r="V56" s="98"/>
      <c r="W56" s="57"/>
      <c r="X56" s="98"/>
      <c r="Y56" s="40">
        <v>110000000</v>
      </c>
      <c r="Z56" s="346"/>
      <c r="AA56" s="346"/>
      <c r="AB56" s="362"/>
      <c r="AC56" s="413"/>
      <c r="AD56" s="337"/>
      <c r="AE56" s="346"/>
      <c r="AF56" s="346"/>
      <c r="AG56" s="346"/>
      <c r="AH56" s="467"/>
      <c r="AI56" s="463"/>
      <c r="AJ56" s="421"/>
      <c r="AK56" s="381"/>
      <c r="AL56" s="381"/>
      <c r="AM56" s="634"/>
      <c r="AN56" s="381"/>
      <c r="AO56" s="655"/>
      <c r="AP56" s="381"/>
      <c r="AQ56" s="366"/>
      <c r="AR56" s="328"/>
      <c r="AS56" s="5"/>
      <c r="AT56" s="5"/>
      <c r="AU56" s="5"/>
      <c r="AV56" s="5"/>
      <c r="AW56" s="5"/>
      <c r="AX56" s="5"/>
      <c r="AY56" s="6"/>
      <c r="AZ56" s="6"/>
      <c r="BA56" s="6"/>
      <c r="BB56" s="6"/>
    </row>
    <row r="57" spans="1:54" s="46" customFormat="1" ht="19.5" customHeight="1" x14ac:dyDescent="0.25">
      <c r="A57" s="5"/>
      <c r="B57" s="181"/>
      <c r="C57" s="239"/>
      <c r="D57" s="595"/>
      <c r="E57" s="231"/>
      <c r="F57" s="176"/>
      <c r="G57" s="220"/>
      <c r="H57" s="186"/>
      <c r="I57" s="438"/>
      <c r="J57" s="432"/>
      <c r="K57" s="435"/>
      <c r="L57" s="435"/>
      <c r="M57" s="432"/>
      <c r="N57" s="432"/>
      <c r="O57" s="432"/>
      <c r="P57" s="432"/>
      <c r="Q57" s="429"/>
      <c r="R57" s="426"/>
      <c r="S57" s="28" t="s">
        <v>136</v>
      </c>
      <c r="T57" s="70">
        <v>0.45</v>
      </c>
      <c r="U57" s="57">
        <f>U58*T58+U59*T59+U60*T60</f>
        <v>0</v>
      </c>
      <c r="V57" s="98"/>
      <c r="W57" s="56" t="s">
        <v>179</v>
      </c>
      <c r="X57" s="98"/>
      <c r="Y57" s="40"/>
      <c r="Z57" s="346"/>
      <c r="AA57" s="346"/>
      <c r="AB57" s="362"/>
      <c r="AC57" s="413"/>
      <c r="AD57" s="337"/>
      <c r="AE57" s="346"/>
      <c r="AF57" s="346"/>
      <c r="AG57" s="346"/>
      <c r="AH57" s="467"/>
      <c r="AI57" s="463"/>
      <c r="AJ57" s="421"/>
      <c r="AK57" s="381"/>
      <c r="AL57" s="381"/>
      <c r="AM57" s="634"/>
      <c r="AN57" s="377"/>
      <c r="AO57" s="655"/>
      <c r="AP57" s="381"/>
      <c r="AQ57" s="366"/>
      <c r="AR57" s="328"/>
      <c r="AS57" s="5"/>
      <c r="AT57" s="5"/>
      <c r="AU57" s="31"/>
      <c r="AV57" s="5"/>
      <c r="AW57" s="5"/>
      <c r="AX57" s="5"/>
      <c r="AY57" s="6"/>
      <c r="AZ57" s="6"/>
      <c r="BA57" s="6"/>
      <c r="BB57" s="6"/>
    </row>
    <row r="58" spans="1:54" s="46" customFormat="1" ht="24" customHeight="1" x14ac:dyDescent="0.25">
      <c r="A58" s="5"/>
      <c r="B58" s="181"/>
      <c r="C58" s="239"/>
      <c r="D58" s="595"/>
      <c r="E58" s="231"/>
      <c r="F58" s="176"/>
      <c r="G58" s="220"/>
      <c r="H58" s="186"/>
      <c r="I58" s="438"/>
      <c r="J58" s="432"/>
      <c r="K58" s="435"/>
      <c r="L58" s="435"/>
      <c r="M58" s="432"/>
      <c r="N58" s="432"/>
      <c r="O58" s="432"/>
      <c r="P58" s="432"/>
      <c r="Q58" s="429"/>
      <c r="R58" s="426"/>
      <c r="S58" s="28" t="s">
        <v>137</v>
      </c>
      <c r="T58" s="287">
        <v>0.35</v>
      </c>
      <c r="U58" s="56">
        <v>0</v>
      </c>
      <c r="V58" s="98"/>
      <c r="W58" s="56"/>
      <c r="X58" s="98"/>
      <c r="Y58" s="40">
        <v>35570000</v>
      </c>
      <c r="Z58" s="346"/>
      <c r="AA58" s="346"/>
      <c r="AB58" s="362"/>
      <c r="AC58" s="413"/>
      <c r="AD58" s="346" t="s">
        <v>247</v>
      </c>
      <c r="AE58" s="346" t="s">
        <v>248</v>
      </c>
      <c r="AF58" s="419" t="s">
        <v>251</v>
      </c>
      <c r="AG58" s="346" t="s">
        <v>250</v>
      </c>
      <c r="AH58" s="418">
        <v>11976512</v>
      </c>
      <c r="AI58" s="417">
        <v>11976512</v>
      </c>
      <c r="AJ58" s="465">
        <v>0</v>
      </c>
      <c r="AK58" s="381"/>
      <c r="AL58" s="381"/>
      <c r="AM58" s="417">
        <v>11976512</v>
      </c>
      <c r="AN58" s="465">
        <v>0</v>
      </c>
      <c r="AO58" s="655"/>
      <c r="AP58" s="381"/>
      <c r="AQ58" s="366"/>
      <c r="AR58" s="328"/>
      <c r="AS58" s="5"/>
      <c r="AT58" s="5"/>
      <c r="AU58" s="5"/>
      <c r="AV58" s="5"/>
      <c r="AW58" s="5"/>
      <c r="AX58" s="5"/>
      <c r="AY58" s="6"/>
      <c r="AZ58" s="6"/>
      <c r="BA58" s="6"/>
      <c r="BB58" s="6"/>
    </row>
    <row r="59" spans="1:54" s="46" customFormat="1" ht="19.5" customHeight="1" x14ac:dyDescent="0.25">
      <c r="A59" s="5"/>
      <c r="B59" s="181"/>
      <c r="C59" s="239"/>
      <c r="D59" s="595"/>
      <c r="E59" s="231"/>
      <c r="F59" s="176"/>
      <c r="G59" s="220"/>
      <c r="H59" s="186"/>
      <c r="I59" s="438"/>
      <c r="J59" s="432"/>
      <c r="K59" s="435"/>
      <c r="L59" s="435"/>
      <c r="M59" s="432"/>
      <c r="N59" s="432"/>
      <c r="O59" s="432"/>
      <c r="P59" s="432"/>
      <c r="Q59" s="429"/>
      <c r="R59" s="426"/>
      <c r="S59" s="28" t="s">
        <v>144</v>
      </c>
      <c r="T59" s="69">
        <v>0.3</v>
      </c>
      <c r="U59" s="56">
        <v>0</v>
      </c>
      <c r="V59" s="98"/>
      <c r="W59" s="56"/>
      <c r="X59" s="98"/>
      <c r="Y59" s="40">
        <v>6000000</v>
      </c>
      <c r="Z59" s="346"/>
      <c r="AA59" s="346"/>
      <c r="AB59" s="362"/>
      <c r="AC59" s="413"/>
      <c r="AD59" s="346"/>
      <c r="AE59" s="346"/>
      <c r="AF59" s="419"/>
      <c r="AG59" s="346"/>
      <c r="AH59" s="418"/>
      <c r="AI59" s="417"/>
      <c r="AJ59" s="465"/>
      <c r="AK59" s="381"/>
      <c r="AL59" s="381"/>
      <c r="AM59" s="417"/>
      <c r="AN59" s="465"/>
      <c r="AO59" s="655"/>
      <c r="AP59" s="381"/>
      <c r="AQ59" s="366"/>
      <c r="AR59" s="328"/>
      <c r="AS59" s="5"/>
      <c r="AT59" s="5"/>
      <c r="AU59" s="5"/>
      <c r="AV59" s="13"/>
      <c r="AW59" s="5"/>
      <c r="AX59" s="5"/>
      <c r="AY59" s="6"/>
      <c r="AZ59" s="6"/>
      <c r="BA59" s="6"/>
      <c r="BB59" s="6"/>
    </row>
    <row r="60" spans="1:54" s="46" customFormat="1" ht="51.75" thickBot="1" x14ac:dyDescent="0.3">
      <c r="A60" s="5"/>
      <c r="B60" s="181"/>
      <c r="C60" s="239"/>
      <c r="D60" s="595"/>
      <c r="E60" s="231"/>
      <c r="F60" s="176"/>
      <c r="G60" s="220"/>
      <c r="H60" s="187"/>
      <c r="I60" s="439"/>
      <c r="J60" s="433"/>
      <c r="K60" s="436"/>
      <c r="L60" s="436"/>
      <c r="M60" s="433"/>
      <c r="N60" s="433"/>
      <c r="O60" s="433"/>
      <c r="P60" s="433"/>
      <c r="Q60" s="430"/>
      <c r="R60" s="427"/>
      <c r="S60" s="29" t="s">
        <v>143</v>
      </c>
      <c r="T60" s="76">
        <v>0.35</v>
      </c>
      <c r="U60" s="56">
        <v>0</v>
      </c>
      <c r="V60" s="98"/>
      <c r="W60" s="56"/>
      <c r="X60" s="98"/>
      <c r="Y60" s="40">
        <v>23000000</v>
      </c>
      <c r="Z60" s="347"/>
      <c r="AA60" s="347"/>
      <c r="AB60" s="362"/>
      <c r="AC60" s="413"/>
      <c r="AD60" s="229" t="s">
        <v>237</v>
      </c>
      <c r="AE60" s="259" t="s">
        <v>238</v>
      </c>
      <c r="AF60" s="260" t="s">
        <v>239</v>
      </c>
      <c r="AG60" s="229" t="s">
        <v>240</v>
      </c>
      <c r="AH60" s="301">
        <v>24300000</v>
      </c>
      <c r="AI60" s="262">
        <v>24300000</v>
      </c>
      <c r="AJ60" s="261">
        <v>0</v>
      </c>
      <c r="AK60" s="377"/>
      <c r="AL60" s="377"/>
      <c r="AM60" s="262">
        <v>24300000</v>
      </c>
      <c r="AN60" s="261">
        <v>0</v>
      </c>
      <c r="AO60" s="657"/>
      <c r="AP60" s="377"/>
      <c r="AQ60" s="375"/>
      <c r="AR60" s="329"/>
      <c r="AS60" s="5"/>
      <c r="AT60" s="5"/>
      <c r="AU60" s="5"/>
      <c r="AV60" s="13"/>
      <c r="AW60" s="13"/>
      <c r="AX60" s="5"/>
      <c r="AY60" s="6"/>
      <c r="AZ60" s="6"/>
      <c r="BA60" s="6"/>
      <c r="BB60" s="6"/>
    </row>
    <row r="61" spans="1:54" s="46" customFormat="1" ht="32.25" customHeight="1" x14ac:dyDescent="0.25">
      <c r="A61" s="5"/>
      <c r="B61" s="181"/>
      <c r="C61" s="239"/>
      <c r="D61" s="595"/>
      <c r="E61" s="231"/>
      <c r="F61" s="176"/>
      <c r="G61" s="220"/>
      <c r="H61" s="345" t="s">
        <v>43</v>
      </c>
      <c r="I61" s="422">
        <v>0.3</v>
      </c>
      <c r="J61" s="401" t="s">
        <v>34</v>
      </c>
      <c r="K61" s="345" t="s">
        <v>44</v>
      </c>
      <c r="L61" s="345">
        <v>0</v>
      </c>
      <c r="M61" s="401">
        <v>1</v>
      </c>
      <c r="N61" s="446">
        <v>1</v>
      </c>
      <c r="O61" s="401">
        <v>1</v>
      </c>
      <c r="P61" s="401">
        <v>1</v>
      </c>
      <c r="Q61" s="443">
        <f>U61*T61+U62*T62+U63*T63</f>
        <v>0.1</v>
      </c>
      <c r="R61" s="440">
        <f>Q61/P61</f>
        <v>0.1</v>
      </c>
      <c r="S61" s="38" t="s">
        <v>134</v>
      </c>
      <c r="T61" s="81">
        <v>0.25</v>
      </c>
      <c r="U61" s="57">
        <v>0</v>
      </c>
      <c r="V61" s="98"/>
      <c r="W61" s="57"/>
      <c r="X61" s="98"/>
      <c r="Y61" s="39">
        <v>5580000</v>
      </c>
      <c r="Z61" s="345" t="s">
        <v>25</v>
      </c>
      <c r="AA61" s="345" t="s">
        <v>26</v>
      </c>
      <c r="AB61" s="362"/>
      <c r="AC61" s="346"/>
      <c r="AD61" s="336"/>
      <c r="AE61" s="345"/>
      <c r="AF61" s="412"/>
      <c r="AG61" s="345"/>
      <c r="AH61" s="359"/>
      <c r="AI61" s="414"/>
      <c r="AJ61" s="376"/>
      <c r="AK61" s="359"/>
      <c r="AL61" s="376"/>
      <c r="AM61" s="462"/>
      <c r="AN61" s="376"/>
      <c r="AO61" s="654"/>
      <c r="AP61" s="376"/>
      <c r="AQ61" s="365"/>
      <c r="AR61" s="327"/>
      <c r="AS61" s="5"/>
      <c r="AT61" s="5"/>
      <c r="AU61" s="5"/>
      <c r="AV61" s="5"/>
      <c r="AW61" s="42"/>
      <c r="AX61" s="5"/>
      <c r="AY61" s="6"/>
      <c r="AZ61" s="6"/>
      <c r="BA61" s="6"/>
      <c r="BB61" s="6"/>
    </row>
    <row r="62" spans="1:54" s="46" customFormat="1" ht="32.25" customHeight="1" x14ac:dyDescent="0.25">
      <c r="A62" s="5"/>
      <c r="B62" s="181"/>
      <c r="C62" s="239"/>
      <c r="D62" s="595"/>
      <c r="E62" s="231"/>
      <c r="F62" s="176"/>
      <c r="G62" s="220"/>
      <c r="H62" s="346"/>
      <c r="I62" s="423"/>
      <c r="J62" s="419"/>
      <c r="K62" s="346"/>
      <c r="L62" s="346"/>
      <c r="M62" s="419"/>
      <c r="N62" s="447"/>
      <c r="O62" s="419"/>
      <c r="P62" s="419"/>
      <c r="Q62" s="444"/>
      <c r="R62" s="441"/>
      <c r="S62" s="38" t="s">
        <v>135</v>
      </c>
      <c r="T62" s="81">
        <v>0.25</v>
      </c>
      <c r="U62" s="57">
        <v>0</v>
      </c>
      <c r="V62" s="98"/>
      <c r="W62" s="57"/>
      <c r="X62" s="98"/>
      <c r="Y62" s="39">
        <v>10000000</v>
      </c>
      <c r="Z62" s="346"/>
      <c r="AA62" s="346"/>
      <c r="AB62" s="362"/>
      <c r="AC62" s="346"/>
      <c r="AD62" s="337"/>
      <c r="AE62" s="346"/>
      <c r="AF62" s="346"/>
      <c r="AG62" s="346"/>
      <c r="AH62" s="361"/>
      <c r="AI62" s="415"/>
      <c r="AJ62" s="381"/>
      <c r="AK62" s="361"/>
      <c r="AL62" s="381"/>
      <c r="AM62" s="463"/>
      <c r="AN62" s="381"/>
      <c r="AO62" s="655"/>
      <c r="AP62" s="381"/>
      <c r="AQ62" s="366"/>
      <c r="AR62" s="328"/>
      <c r="AS62" s="5"/>
      <c r="AT62" s="5"/>
      <c r="AU62" s="5"/>
      <c r="AV62" s="5"/>
      <c r="AW62" s="5"/>
      <c r="AX62" s="5"/>
      <c r="AY62" s="6"/>
      <c r="AZ62" s="6"/>
      <c r="BA62" s="6"/>
      <c r="BB62" s="6"/>
    </row>
    <row r="63" spans="1:54" s="46" customFormat="1" ht="89.25" x14ac:dyDescent="0.25">
      <c r="A63" s="5"/>
      <c r="B63" s="181"/>
      <c r="C63" s="239"/>
      <c r="D63" s="596"/>
      <c r="E63" s="232"/>
      <c r="F63" s="176"/>
      <c r="G63" s="225"/>
      <c r="H63" s="347"/>
      <c r="I63" s="424"/>
      <c r="J63" s="402"/>
      <c r="K63" s="347"/>
      <c r="L63" s="347"/>
      <c r="M63" s="402"/>
      <c r="N63" s="448"/>
      <c r="O63" s="402"/>
      <c r="P63" s="402"/>
      <c r="Q63" s="445"/>
      <c r="R63" s="442"/>
      <c r="S63" s="38" t="s">
        <v>159</v>
      </c>
      <c r="T63" s="81">
        <v>0.5</v>
      </c>
      <c r="U63" s="57">
        <f>1/5</f>
        <v>0.2</v>
      </c>
      <c r="V63" s="98"/>
      <c r="W63" s="57" t="s">
        <v>333</v>
      </c>
      <c r="X63" s="98" t="s">
        <v>177</v>
      </c>
      <c r="Y63" s="39">
        <v>10000000</v>
      </c>
      <c r="Z63" s="347"/>
      <c r="AA63" s="347"/>
      <c r="AB63" s="335"/>
      <c r="AC63" s="347"/>
      <c r="AD63" s="338"/>
      <c r="AE63" s="347"/>
      <c r="AF63" s="347"/>
      <c r="AG63" s="347"/>
      <c r="AH63" s="360"/>
      <c r="AI63" s="416"/>
      <c r="AJ63" s="377"/>
      <c r="AK63" s="360"/>
      <c r="AL63" s="377"/>
      <c r="AM63" s="464"/>
      <c r="AN63" s="377"/>
      <c r="AO63" s="657"/>
      <c r="AP63" s="377"/>
      <c r="AQ63" s="375"/>
      <c r="AR63" s="329"/>
      <c r="AS63" s="5"/>
      <c r="AT63" s="5"/>
      <c r="AU63" s="5"/>
      <c r="AV63" s="5"/>
      <c r="AW63" s="5"/>
      <c r="AX63" s="5"/>
      <c r="AY63" s="6"/>
      <c r="AZ63" s="6"/>
      <c r="BA63" s="6"/>
      <c r="BB63" s="6"/>
    </row>
    <row r="64" spans="1:54" s="46" customFormat="1" ht="57" customHeight="1" x14ac:dyDescent="0.25">
      <c r="A64" s="5"/>
      <c r="B64" s="181"/>
      <c r="C64" s="239"/>
      <c r="D64" s="597" t="s">
        <v>45</v>
      </c>
      <c r="E64" s="233">
        <v>0.3</v>
      </c>
      <c r="F64" s="175"/>
      <c r="G64" s="226">
        <v>0.3</v>
      </c>
      <c r="H64" s="23" t="s">
        <v>46</v>
      </c>
      <c r="I64" s="47">
        <v>0.15</v>
      </c>
      <c r="J64" s="212" t="s">
        <v>23</v>
      </c>
      <c r="K64" s="22" t="s">
        <v>47</v>
      </c>
      <c r="L64" s="22">
        <v>0</v>
      </c>
      <c r="M64" s="212">
        <v>4</v>
      </c>
      <c r="N64" s="214">
        <v>2</v>
      </c>
      <c r="O64" s="212">
        <v>1</v>
      </c>
      <c r="P64" s="214">
        <v>1</v>
      </c>
      <c r="Q64" s="139">
        <f>U64/T64</f>
        <v>0</v>
      </c>
      <c r="R64" s="94">
        <f>Q64/P64</f>
        <v>0</v>
      </c>
      <c r="S64" s="54" t="s">
        <v>153</v>
      </c>
      <c r="T64" s="82">
        <v>1</v>
      </c>
      <c r="U64" s="59">
        <v>0</v>
      </c>
      <c r="V64" s="98"/>
      <c r="W64" s="57"/>
      <c r="X64" s="98"/>
      <c r="Y64" s="40">
        <v>5000000</v>
      </c>
      <c r="Z64" s="22" t="s">
        <v>25</v>
      </c>
      <c r="AA64" s="22" t="s">
        <v>26</v>
      </c>
      <c r="AB64" s="334" t="s">
        <v>126</v>
      </c>
      <c r="AC64" s="345" t="s">
        <v>210</v>
      </c>
      <c r="AD64" s="121" t="s">
        <v>264</v>
      </c>
      <c r="AE64" s="121" t="s">
        <v>265</v>
      </c>
      <c r="AF64" s="121" t="s">
        <v>266</v>
      </c>
      <c r="AG64" s="121" t="s">
        <v>267</v>
      </c>
      <c r="AH64" s="26">
        <v>0</v>
      </c>
      <c r="AI64" s="294">
        <f>5000000+4500000</f>
        <v>9500000</v>
      </c>
      <c r="AJ64" s="40">
        <v>0</v>
      </c>
      <c r="AK64" s="40">
        <f>AI64</f>
        <v>9500000</v>
      </c>
      <c r="AL64" s="291">
        <f>AJ64</f>
        <v>0</v>
      </c>
      <c r="AM64" s="313">
        <v>9500000</v>
      </c>
      <c r="AN64" s="302">
        <v>0</v>
      </c>
      <c r="AO64" s="320">
        <f>+AM64</f>
        <v>9500000</v>
      </c>
      <c r="AP64" s="291">
        <f>AN64</f>
        <v>0</v>
      </c>
      <c r="AQ64" s="127">
        <f>AP64/AO64</f>
        <v>0</v>
      </c>
      <c r="AR64" s="21"/>
      <c r="AS64" s="5"/>
      <c r="AT64" s="5"/>
      <c r="AU64" s="5"/>
      <c r="AV64" s="5"/>
      <c r="AW64" s="5"/>
      <c r="AX64" s="5"/>
      <c r="AY64" s="6"/>
      <c r="AZ64" s="6"/>
      <c r="BA64" s="6"/>
      <c r="BB64" s="6"/>
    </row>
    <row r="65" spans="1:54" s="46" customFormat="1" ht="47.25" customHeight="1" x14ac:dyDescent="0.25">
      <c r="A65" s="11"/>
      <c r="B65" s="181"/>
      <c r="C65" s="239"/>
      <c r="D65" s="598"/>
      <c r="E65" s="231"/>
      <c r="F65" s="176"/>
      <c r="G65" s="220"/>
      <c r="H65" s="387" t="s">
        <v>48</v>
      </c>
      <c r="I65" s="393">
        <v>0.25</v>
      </c>
      <c r="J65" s="390" t="s">
        <v>34</v>
      </c>
      <c r="K65" s="387" t="s">
        <v>49</v>
      </c>
      <c r="L65" s="387">
        <v>0</v>
      </c>
      <c r="M65" s="390">
        <v>1</v>
      </c>
      <c r="N65" s="396">
        <v>1</v>
      </c>
      <c r="O65" s="390">
        <v>1</v>
      </c>
      <c r="P65" s="390">
        <v>1</v>
      </c>
      <c r="Q65" s="409">
        <f>U85*T85+U84*T84+U76*T76+U75*T75+U67*T67+U66*T66+U65*T65</f>
        <v>0.12779285714285712</v>
      </c>
      <c r="R65" s="544">
        <f>Q65/P65</f>
        <v>0.12779285714285712</v>
      </c>
      <c r="S65" s="48" t="s">
        <v>112</v>
      </c>
      <c r="T65" s="82">
        <v>0.05</v>
      </c>
      <c r="U65" s="59">
        <v>0</v>
      </c>
      <c r="V65" s="98"/>
      <c r="W65" s="57"/>
      <c r="X65" s="98"/>
      <c r="Y65" s="39">
        <v>0</v>
      </c>
      <c r="Z65" s="387" t="s">
        <v>25</v>
      </c>
      <c r="AA65" s="387" t="s">
        <v>26</v>
      </c>
      <c r="AB65" s="362"/>
      <c r="AC65" s="346"/>
      <c r="AD65" s="334" t="s">
        <v>260</v>
      </c>
      <c r="AE65" s="334" t="s">
        <v>259</v>
      </c>
      <c r="AF65" s="334" t="s">
        <v>261</v>
      </c>
      <c r="AG65" s="334" t="s">
        <v>262</v>
      </c>
      <c r="AH65" s="386">
        <v>120000000</v>
      </c>
      <c r="AI65" s="374">
        <v>120000000</v>
      </c>
      <c r="AJ65" s="374">
        <v>30783000</v>
      </c>
      <c r="AK65" s="374">
        <f>+AI65+AI71+AI76+AI77+AI78+AI82+AI83+AI85+AI80+AI81</f>
        <v>2765831013</v>
      </c>
      <c r="AL65" s="373">
        <f>+AJ65+AJ71+AJ76+AJ77+AJ78+AJ80+AJ81+AJ82+AJ83+AJ85</f>
        <v>908452280</v>
      </c>
      <c r="AM65" s="635">
        <v>120000000</v>
      </c>
      <c r="AN65" s="635">
        <v>41349000</v>
      </c>
      <c r="AO65" s="658">
        <f>+AM65+AM71+AM76+AM77+AM78+AM80+AM81+AM82+AM83+AM85</f>
        <v>2765831013</v>
      </c>
      <c r="AP65" s="378">
        <f>+AN65+AN71+AN76+AN77+AN78+AN80+AN81+AN82+AN83+AN85</f>
        <v>1022683040</v>
      </c>
      <c r="AQ65" s="370">
        <f>+AP65/AO65</f>
        <v>0.36975615473005041</v>
      </c>
      <c r="AR65" s="327"/>
      <c r="AS65" s="11"/>
      <c r="AT65" s="11"/>
      <c r="AU65" s="11"/>
      <c r="AV65" s="11"/>
      <c r="AW65" s="11"/>
      <c r="AX65" s="11"/>
      <c r="AY65" s="6"/>
      <c r="AZ65" s="6"/>
      <c r="BA65" s="6"/>
      <c r="BB65" s="6"/>
    </row>
    <row r="66" spans="1:54" s="46" customFormat="1" ht="55.5" customHeight="1" x14ac:dyDescent="0.25">
      <c r="A66" s="11"/>
      <c r="B66" s="181"/>
      <c r="C66" s="239"/>
      <c r="D66" s="598"/>
      <c r="E66" s="231"/>
      <c r="F66" s="176"/>
      <c r="G66" s="220"/>
      <c r="H66" s="388"/>
      <c r="I66" s="394"/>
      <c r="J66" s="391"/>
      <c r="K66" s="388"/>
      <c r="L66" s="388"/>
      <c r="M66" s="391"/>
      <c r="N66" s="397"/>
      <c r="O66" s="391"/>
      <c r="P66" s="391"/>
      <c r="Q66" s="410"/>
      <c r="R66" s="545"/>
      <c r="S66" s="48" t="s">
        <v>111</v>
      </c>
      <c r="T66" s="204">
        <v>0.1</v>
      </c>
      <c r="U66" s="59">
        <v>0</v>
      </c>
      <c r="V66" s="98"/>
      <c r="W66" s="57"/>
      <c r="X66" s="98"/>
      <c r="Y66" s="39">
        <v>2400000</v>
      </c>
      <c r="Z66" s="388"/>
      <c r="AA66" s="388"/>
      <c r="AB66" s="362"/>
      <c r="AC66" s="346"/>
      <c r="AD66" s="362"/>
      <c r="AE66" s="362"/>
      <c r="AF66" s="362"/>
      <c r="AG66" s="362"/>
      <c r="AH66" s="384"/>
      <c r="AI66" s="348"/>
      <c r="AJ66" s="348"/>
      <c r="AK66" s="348"/>
      <c r="AL66" s="352"/>
      <c r="AM66" s="636"/>
      <c r="AN66" s="636"/>
      <c r="AO66" s="659"/>
      <c r="AP66" s="379"/>
      <c r="AQ66" s="371"/>
      <c r="AR66" s="328"/>
      <c r="AS66" s="11"/>
      <c r="AT66" s="11"/>
      <c r="AU66" s="11"/>
      <c r="AV66" s="11"/>
      <c r="AW66" s="11"/>
      <c r="AX66" s="11"/>
      <c r="AY66" s="6"/>
      <c r="AZ66" s="6"/>
      <c r="BA66" s="6"/>
      <c r="BB66" s="6"/>
    </row>
    <row r="67" spans="1:54" s="46" customFormat="1" ht="12" customHeight="1" x14ac:dyDescent="0.25">
      <c r="A67" s="14"/>
      <c r="B67" s="181"/>
      <c r="C67" s="239"/>
      <c r="D67" s="598"/>
      <c r="E67" s="231"/>
      <c r="F67" s="176"/>
      <c r="G67" s="220"/>
      <c r="H67" s="388"/>
      <c r="I67" s="394"/>
      <c r="J67" s="391"/>
      <c r="K67" s="388"/>
      <c r="L67" s="388"/>
      <c r="M67" s="391"/>
      <c r="N67" s="397"/>
      <c r="O67" s="391"/>
      <c r="P67" s="391"/>
      <c r="Q67" s="410"/>
      <c r="R67" s="545"/>
      <c r="S67" s="550" t="s">
        <v>114</v>
      </c>
      <c r="T67" s="552">
        <v>0.3</v>
      </c>
      <c r="U67" s="554">
        <f>U69*T69+U70*T70+U71*T71+U72*T72+U73*T73+U74*T74</f>
        <v>0.23847619047619045</v>
      </c>
      <c r="V67" s="273"/>
      <c r="W67" s="547" t="s">
        <v>176</v>
      </c>
      <c r="X67" s="243"/>
      <c r="Y67" s="208"/>
      <c r="Z67" s="388"/>
      <c r="AA67" s="388"/>
      <c r="AB67" s="362"/>
      <c r="AC67" s="346"/>
      <c r="AD67" s="362"/>
      <c r="AE67" s="362"/>
      <c r="AF67" s="362"/>
      <c r="AG67" s="362"/>
      <c r="AH67" s="384"/>
      <c r="AI67" s="348"/>
      <c r="AJ67" s="348"/>
      <c r="AK67" s="348"/>
      <c r="AL67" s="352"/>
      <c r="AM67" s="636"/>
      <c r="AN67" s="636"/>
      <c r="AO67" s="659"/>
      <c r="AP67" s="379"/>
      <c r="AQ67" s="371"/>
      <c r="AR67" s="328"/>
      <c r="AS67" s="11"/>
      <c r="AT67" s="11"/>
      <c r="AU67" s="15"/>
      <c r="AV67" s="15"/>
      <c r="AW67" s="11"/>
      <c r="AX67" s="11"/>
      <c r="AY67" s="6"/>
      <c r="AZ67" s="6"/>
      <c r="BA67" s="6"/>
      <c r="BB67" s="6"/>
    </row>
    <row r="68" spans="1:54" s="46" customFormat="1" ht="27.75" customHeight="1" x14ac:dyDescent="0.25">
      <c r="A68" s="14"/>
      <c r="B68" s="181"/>
      <c r="C68" s="239"/>
      <c r="D68" s="598"/>
      <c r="E68" s="231"/>
      <c r="F68" s="176"/>
      <c r="G68" s="220"/>
      <c r="H68" s="388"/>
      <c r="I68" s="394"/>
      <c r="J68" s="391"/>
      <c r="K68" s="388"/>
      <c r="L68" s="388"/>
      <c r="M68" s="391"/>
      <c r="N68" s="397"/>
      <c r="O68" s="391"/>
      <c r="P68" s="391"/>
      <c r="Q68" s="410"/>
      <c r="R68" s="545"/>
      <c r="S68" s="551"/>
      <c r="T68" s="553"/>
      <c r="U68" s="555"/>
      <c r="V68" s="275"/>
      <c r="W68" s="548"/>
      <c r="X68" s="244"/>
      <c r="Y68" s="209"/>
      <c r="Z68" s="388"/>
      <c r="AA68" s="388"/>
      <c r="AB68" s="362"/>
      <c r="AC68" s="346"/>
      <c r="AD68" s="362"/>
      <c r="AE68" s="362"/>
      <c r="AF68" s="362"/>
      <c r="AG68" s="362"/>
      <c r="AH68" s="384"/>
      <c r="AI68" s="348"/>
      <c r="AJ68" s="348"/>
      <c r="AK68" s="348"/>
      <c r="AL68" s="352"/>
      <c r="AM68" s="636"/>
      <c r="AN68" s="636"/>
      <c r="AO68" s="659"/>
      <c r="AP68" s="379"/>
      <c r="AQ68" s="371"/>
      <c r="AR68" s="328"/>
      <c r="AS68" s="11"/>
      <c r="AT68" s="11"/>
      <c r="AU68" s="15"/>
      <c r="AV68" s="15"/>
      <c r="AW68" s="11"/>
      <c r="AX68" s="11"/>
      <c r="AY68" s="6"/>
      <c r="AZ68" s="6"/>
      <c r="BA68" s="6"/>
      <c r="BB68" s="6"/>
    </row>
    <row r="69" spans="1:54" s="46" customFormat="1" ht="54.75" customHeight="1" x14ac:dyDescent="0.25">
      <c r="A69" s="14"/>
      <c r="B69" s="181"/>
      <c r="C69" s="239"/>
      <c r="D69" s="598"/>
      <c r="E69" s="231"/>
      <c r="F69" s="176"/>
      <c r="G69" s="220"/>
      <c r="H69" s="388"/>
      <c r="I69" s="394"/>
      <c r="J69" s="391"/>
      <c r="K69" s="388"/>
      <c r="L69" s="388"/>
      <c r="M69" s="391"/>
      <c r="N69" s="397"/>
      <c r="O69" s="391"/>
      <c r="P69" s="391"/>
      <c r="Q69" s="410"/>
      <c r="R69" s="545"/>
      <c r="S69" s="48" t="s">
        <v>154</v>
      </c>
      <c r="T69" s="83">
        <v>0.1</v>
      </c>
      <c r="U69" s="112">
        <f>8/42</f>
        <v>0.19047619047619047</v>
      </c>
      <c r="V69" s="98"/>
      <c r="W69" s="56" t="s">
        <v>302</v>
      </c>
      <c r="X69" s="98" t="s">
        <v>175</v>
      </c>
      <c r="Y69" s="39">
        <v>25000000</v>
      </c>
      <c r="Z69" s="388"/>
      <c r="AA69" s="388"/>
      <c r="AB69" s="362"/>
      <c r="AC69" s="346"/>
      <c r="AD69" s="362"/>
      <c r="AE69" s="362"/>
      <c r="AF69" s="362"/>
      <c r="AG69" s="362"/>
      <c r="AH69" s="384"/>
      <c r="AI69" s="348"/>
      <c r="AJ69" s="348"/>
      <c r="AK69" s="348"/>
      <c r="AL69" s="352"/>
      <c r="AM69" s="636"/>
      <c r="AN69" s="636"/>
      <c r="AO69" s="659"/>
      <c r="AP69" s="379"/>
      <c r="AQ69" s="371"/>
      <c r="AR69" s="328"/>
      <c r="AS69" s="11"/>
      <c r="AT69" s="32"/>
      <c r="AU69" s="15"/>
      <c r="AV69" s="15"/>
      <c r="AW69" s="11"/>
      <c r="AX69" s="11"/>
      <c r="AY69" s="6"/>
      <c r="AZ69" s="6"/>
      <c r="BA69" s="6"/>
      <c r="BB69" s="6"/>
    </row>
    <row r="70" spans="1:54" s="46" customFormat="1" ht="54.75" customHeight="1" x14ac:dyDescent="0.25">
      <c r="A70" s="14"/>
      <c r="B70" s="181"/>
      <c r="C70" s="239"/>
      <c r="D70" s="598"/>
      <c r="E70" s="231"/>
      <c r="F70" s="176"/>
      <c r="G70" s="220"/>
      <c r="H70" s="388"/>
      <c r="I70" s="394"/>
      <c r="J70" s="391"/>
      <c r="K70" s="388"/>
      <c r="L70" s="388"/>
      <c r="M70" s="391"/>
      <c r="N70" s="397"/>
      <c r="O70" s="391"/>
      <c r="P70" s="391"/>
      <c r="Q70" s="410"/>
      <c r="R70" s="545"/>
      <c r="S70" s="106" t="s">
        <v>155</v>
      </c>
      <c r="T70" s="77">
        <v>0.15</v>
      </c>
      <c r="U70" s="56">
        <f>8/42</f>
        <v>0.19047619047619047</v>
      </c>
      <c r="V70" s="98"/>
      <c r="W70" s="56" t="s">
        <v>301</v>
      </c>
      <c r="X70" s="98" t="s">
        <v>174</v>
      </c>
      <c r="Y70" s="39">
        <v>50000000</v>
      </c>
      <c r="Z70" s="388"/>
      <c r="AA70" s="388"/>
      <c r="AB70" s="362"/>
      <c r="AC70" s="346"/>
      <c r="AD70" s="362"/>
      <c r="AE70" s="362"/>
      <c r="AF70" s="362"/>
      <c r="AG70" s="362"/>
      <c r="AH70" s="384"/>
      <c r="AI70" s="348"/>
      <c r="AJ70" s="348"/>
      <c r="AK70" s="348"/>
      <c r="AL70" s="352"/>
      <c r="AM70" s="636"/>
      <c r="AN70" s="636"/>
      <c r="AO70" s="659"/>
      <c r="AP70" s="379"/>
      <c r="AQ70" s="371"/>
      <c r="AR70" s="328"/>
      <c r="AS70" s="11"/>
      <c r="AT70" s="11"/>
      <c r="AU70" s="15"/>
      <c r="AV70" s="15"/>
      <c r="AW70" s="11"/>
      <c r="AX70" s="11"/>
      <c r="AY70" s="6"/>
      <c r="AZ70" s="6"/>
      <c r="BA70" s="6"/>
      <c r="BB70" s="6"/>
    </row>
    <row r="71" spans="1:54" s="46" customFormat="1" ht="153" x14ac:dyDescent="0.25">
      <c r="A71" s="14"/>
      <c r="B71" s="181"/>
      <c r="C71" s="239"/>
      <c r="D71" s="598"/>
      <c r="E71" s="231"/>
      <c r="F71" s="176"/>
      <c r="G71" s="220"/>
      <c r="H71" s="388"/>
      <c r="I71" s="394"/>
      <c r="J71" s="391"/>
      <c r="K71" s="388"/>
      <c r="L71" s="388"/>
      <c r="M71" s="391"/>
      <c r="N71" s="397"/>
      <c r="O71" s="391"/>
      <c r="P71" s="391"/>
      <c r="Q71" s="410"/>
      <c r="R71" s="545"/>
      <c r="S71" s="107" t="s">
        <v>113</v>
      </c>
      <c r="T71" s="77">
        <v>0.3</v>
      </c>
      <c r="U71" s="56">
        <f>8/50</f>
        <v>0.16</v>
      </c>
      <c r="V71" s="98"/>
      <c r="W71" s="116" t="s">
        <v>300</v>
      </c>
      <c r="X71" s="98" t="s">
        <v>173</v>
      </c>
      <c r="Y71" s="39">
        <f>200000000+55550000-6348000</f>
        <v>249202000</v>
      </c>
      <c r="Z71" s="388"/>
      <c r="AA71" s="388"/>
      <c r="AB71" s="362"/>
      <c r="AC71" s="346"/>
      <c r="AD71" s="337" t="s">
        <v>264</v>
      </c>
      <c r="AE71" s="337" t="s">
        <v>265</v>
      </c>
      <c r="AF71" s="346" t="s">
        <v>263</v>
      </c>
      <c r="AG71" s="346" t="s">
        <v>268</v>
      </c>
      <c r="AH71" s="384">
        <v>0</v>
      </c>
      <c r="AI71" s="173">
        <v>98150000</v>
      </c>
      <c r="AJ71" s="348">
        <v>15150000</v>
      </c>
      <c r="AK71" s="348"/>
      <c r="AL71" s="352"/>
      <c r="AM71" s="308">
        <v>98150000</v>
      </c>
      <c r="AN71" s="636">
        <v>20200000</v>
      </c>
      <c r="AO71" s="659"/>
      <c r="AP71" s="379"/>
      <c r="AQ71" s="371"/>
      <c r="AR71" s="328"/>
      <c r="AS71" s="11"/>
      <c r="AT71" s="11"/>
      <c r="AU71" s="15"/>
      <c r="AV71" s="15"/>
      <c r="AW71" s="11"/>
      <c r="AX71" s="11"/>
      <c r="AY71" s="6"/>
      <c r="AZ71" s="6"/>
      <c r="BA71" s="6"/>
      <c r="BB71" s="6"/>
    </row>
    <row r="72" spans="1:54" s="46" customFormat="1" ht="72.75" customHeight="1" x14ac:dyDescent="0.25">
      <c r="A72" s="14"/>
      <c r="B72" s="181"/>
      <c r="C72" s="239"/>
      <c r="D72" s="598"/>
      <c r="E72" s="231"/>
      <c r="F72" s="176"/>
      <c r="G72" s="220"/>
      <c r="H72" s="388"/>
      <c r="I72" s="394"/>
      <c r="J72" s="391"/>
      <c r="K72" s="388"/>
      <c r="L72" s="388"/>
      <c r="M72" s="391"/>
      <c r="N72" s="397"/>
      <c r="O72" s="391"/>
      <c r="P72" s="391"/>
      <c r="Q72" s="410"/>
      <c r="R72" s="545"/>
      <c r="S72" s="106" t="s">
        <v>115</v>
      </c>
      <c r="T72" s="84">
        <v>0.15</v>
      </c>
      <c r="U72" s="63">
        <f>0/36</f>
        <v>0</v>
      </c>
      <c r="V72" s="98"/>
      <c r="W72" s="63"/>
      <c r="X72" s="98"/>
      <c r="Y72" s="39">
        <v>281479860</v>
      </c>
      <c r="Z72" s="388"/>
      <c r="AA72" s="388"/>
      <c r="AB72" s="362"/>
      <c r="AC72" s="346"/>
      <c r="AD72" s="337"/>
      <c r="AE72" s="337"/>
      <c r="AF72" s="346"/>
      <c r="AG72" s="346"/>
      <c r="AH72" s="384"/>
      <c r="AI72" s="173"/>
      <c r="AJ72" s="348"/>
      <c r="AK72" s="348"/>
      <c r="AL72" s="352"/>
      <c r="AM72" s="308"/>
      <c r="AN72" s="636"/>
      <c r="AO72" s="659"/>
      <c r="AP72" s="379"/>
      <c r="AQ72" s="371"/>
      <c r="AR72" s="328"/>
      <c r="AS72" s="11"/>
      <c r="AT72" s="11"/>
      <c r="AU72" s="15"/>
      <c r="AV72" s="15"/>
      <c r="AW72" s="11"/>
      <c r="AX72" s="11"/>
      <c r="AY72" s="6"/>
      <c r="AZ72" s="6"/>
      <c r="BA72" s="6"/>
      <c r="BB72" s="6"/>
    </row>
    <row r="73" spans="1:54" s="46" customFormat="1" ht="37.5" customHeight="1" x14ac:dyDescent="0.25">
      <c r="A73" s="14"/>
      <c r="B73" s="181"/>
      <c r="C73" s="239"/>
      <c r="D73" s="598"/>
      <c r="E73" s="231"/>
      <c r="F73" s="176"/>
      <c r="G73" s="220"/>
      <c r="H73" s="388"/>
      <c r="I73" s="394"/>
      <c r="J73" s="391"/>
      <c r="K73" s="388"/>
      <c r="L73" s="388"/>
      <c r="M73" s="391"/>
      <c r="N73" s="397"/>
      <c r="O73" s="391"/>
      <c r="P73" s="391"/>
      <c r="Q73" s="410"/>
      <c r="R73" s="545"/>
      <c r="S73" s="106" t="s">
        <v>116</v>
      </c>
      <c r="T73" s="84">
        <v>0.05</v>
      </c>
      <c r="U73" s="63">
        <v>0</v>
      </c>
      <c r="V73" s="98"/>
      <c r="W73" s="63"/>
      <c r="X73" s="98"/>
      <c r="Y73" s="39">
        <f>8000000+3770000</f>
        <v>11770000</v>
      </c>
      <c r="Z73" s="388"/>
      <c r="AA73" s="388"/>
      <c r="AB73" s="362"/>
      <c r="AC73" s="346"/>
      <c r="AD73" s="337"/>
      <c r="AE73" s="337"/>
      <c r="AF73" s="346"/>
      <c r="AG73" s="346"/>
      <c r="AH73" s="384"/>
      <c r="AI73" s="173"/>
      <c r="AJ73" s="348"/>
      <c r="AK73" s="348"/>
      <c r="AL73" s="352"/>
      <c r="AM73" s="308"/>
      <c r="AN73" s="636"/>
      <c r="AO73" s="659"/>
      <c r="AP73" s="379"/>
      <c r="AQ73" s="371"/>
      <c r="AR73" s="328"/>
      <c r="AS73" s="11"/>
      <c r="AT73" s="11"/>
      <c r="AU73" s="15"/>
      <c r="AV73" s="15"/>
      <c r="AW73" s="11"/>
      <c r="AX73" s="11"/>
      <c r="AY73" s="6"/>
      <c r="AZ73" s="6"/>
      <c r="BA73" s="6"/>
      <c r="BB73" s="6"/>
    </row>
    <row r="74" spans="1:54" s="46" customFormat="1" ht="36.75" customHeight="1" x14ac:dyDescent="0.25">
      <c r="A74" s="14"/>
      <c r="B74" s="181"/>
      <c r="C74" s="239"/>
      <c r="D74" s="598"/>
      <c r="E74" s="231"/>
      <c r="F74" s="176"/>
      <c r="G74" s="220"/>
      <c r="H74" s="388"/>
      <c r="I74" s="394"/>
      <c r="J74" s="391"/>
      <c r="K74" s="388"/>
      <c r="L74" s="388"/>
      <c r="M74" s="391"/>
      <c r="N74" s="397"/>
      <c r="O74" s="391"/>
      <c r="P74" s="391"/>
      <c r="Q74" s="410"/>
      <c r="R74" s="545"/>
      <c r="S74" s="45" t="s">
        <v>133</v>
      </c>
      <c r="T74" s="84">
        <v>0.25</v>
      </c>
      <c r="U74" s="63">
        <f>20/35</f>
        <v>0.5714285714285714</v>
      </c>
      <c r="V74" s="98"/>
      <c r="W74" s="286" t="s">
        <v>330</v>
      </c>
      <c r="X74" s="98" t="s">
        <v>306</v>
      </c>
      <c r="Y74" s="39">
        <f>27680000+40310100</f>
        <v>67990100</v>
      </c>
      <c r="Z74" s="388"/>
      <c r="AA74" s="388"/>
      <c r="AB74" s="362"/>
      <c r="AC74" s="346"/>
      <c r="AD74" s="337"/>
      <c r="AE74" s="337"/>
      <c r="AF74" s="346"/>
      <c r="AG74" s="346"/>
      <c r="AH74" s="384"/>
      <c r="AI74" s="173"/>
      <c r="AJ74" s="348"/>
      <c r="AK74" s="348"/>
      <c r="AL74" s="352"/>
      <c r="AM74" s="308"/>
      <c r="AN74" s="636"/>
      <c r="AO74" s="659"/>
      <c r="AP74" s="379"/>
      <c r="AQ74" s="371"/>
      <c r="AR74" s="328"/>
      <c r="AS74" s="11"/>
      <c r="AT74" s="11"/>
      <c r="AU74" s="15"/>
      <c r="AV74" s="15"/>
      <c r="AW74" s="11"/>
      <c r="AX74" s="11"/>
      <c r="AY74" s="6"/>
      <c r="AZ74" s="6"/>
      <c r="BA74" s="6"/>
      <c r="BB74" s="6"/>
    </row>
    <row r="75" spans="1:54" s="46" customFormat="1" ht="39.75" customHeight="1" x14ac:dyDescent="0.25">
      <c r="A75" s="14"/>
      <c r="B75" s="181"/>
      <c r="C75" s="239"/>
      <c r="D75" s="598"/>
      <c r="E75" s="231"/>
      <c r="F75" s="176"/>
      <c r="G75" s="220"/>
      <c r="H75" s="388"/>
      <c r="I75" s="394"/>
      <c r="J75" s="391"/>
      <c r="K75" s="388"/>
      <c r="L75" s="388"/>
      <c r="M75" s="391"/>
      <c r="N75" s="397"/>
      <c r="O75" s="391"/>
      <c r="P75" s="391"/>
      <c r="Q75" s="410"/>
      <c r="R75" s="545"/>
      <c r="S75" s="106" t="s">
        <v>117</v>
      </c>
      <c r="T75" s="85">
        <v>0.1</v>
      </c>
      <c r="U75" s="64">
        <v>0</v>
      </c>
      <c r="V75" s="98"/>
      <c r="W75" s="118"/>
      <c r="X75" s="98"/>
      <c r="Y75" s="39">
        <v>56150000</v>
      </c>
      <c r="Z75" s="388"/>
      <c r="AA75" s="388"/>
      <c r="AB75" s="362"/>
      <c r="AC75" s="346"/>
      <c r="AD75" s="337"/>
      <c r="AE75" s="337"/>
      <c r="AF75" s="346"/>
      <c r="AG75" s="346"/>
      <c r="AH75" s="384"/>
      <c r="AI75" s="173"/>
      <c r="AJ75" s="348"/>
      <c r="AK75" s="348"/>
      <c r="AL75" s="352"/>
      <c r="AM75" s="308"/>
      <c r="AN75" s="636"/>
      <c r="AO75" s="659"/>
      <c r="AP75" s="379"/>
      <c r="AQ75" s="371"/>
      <c r="AR75" s="328"/>
      <c r="AS75" s="11"/>
      <c r="AT75" s="11"/>
      <c r="AU75" s="15"/>
      <c r="AV75" s="15"/>
      <c r="AW75" s="11"/>
      <c r="AX75" s="11"/>
      <c r="AY75" s="6"/>
      <c r="AZ75" s="6"/>
      <c r="BA75" s="6"/>
      <c r="BB75" s="6"/>
    </row>
    <row r="76" spans="1:54" s="46" customFormat="1" ht="33" customHeight="1" x14ac:dyDescent="0.25">
      <c r="A76" s="14"/>
      <c r="B76" s="181"/>
      <c r="C76" s="239"/>
      <c r="D76" s="598"/>
      <c r="E76" s="231"/>
      <c r="F76" s="176"/>
      <c r="G76" s="220"/>
      <c r="H76" s="388"/>
      <c r="I76" s="394"/>
      <c r="J76" s="391"/>
      <c r="K76" s="388"/>
      <c r="L76" s="388"/>
      <c r="M76" s="391"/>
      <c r="N76" s="397"/>
      <c r="O76" s="391"/>
      <c r="P76" s="391"/>
      <c r="Q76" s="410"/>
      <c r="R76" s="545"/>
      <c r="S76" s="108" t="s">
        <v>145</v>
      </c>
      <c r="T76" s="86">
        <v>0.2</v>
      </c>
      <c r="U76" s="59">
        <f>U77*T77+U78*T78+U79*T79+U80*T80+U82*T82+U83*T83</f>
        <v>0.28125</v>
      </c>
      <c r="V76" s="98"/>
      <c r="W76" s="56" t="s">
        <v>178</v>
      </c>
      <c r="X76" s="98"/>
      <c r="Y76" s="40"/>
      <c r="Z76" s="388"/>
      <c r="AA76" s="388"/>
      <c r="AB76" s="362"/>
      <c r="AC76" s="346"/>
      <c r="AD76" s="250" t="s">
        <v>274</v>
      </c>
      <c r="AE76" s="194" t="s">
        <v>275</v>
      </c>
      <c r="AF76" s="171" t="s">
        <v>276</v>
      </c>
      <c r="AG76" s="171" t="s">
        <v>277</v>
      </c>
      <c r="AH76" s="251">
        <v>40310100</v>
      </c>
      <c r="AI76" s="263">
        <v>40310100</v>
      </c>
      <c r="AJ76" s="263">
        <v>0</v>
      </c>
      <c r="AK76" s="348"/>
      <c r="AL76" s="352"/>
      <c r="AM76" s="306">
        <v>40310100</v>
      </c>
      <c r="AN76" s="306">
        <v>0</v>
      </c>
      <c r="AO76" s="659"/>
      <c r="AP76" s="379"/>
      <c r="AQ76" s="371"/>
      <c r="AR76" s="328"/>
      <c r="AS76" s="11"/>
      <c r="AT76" s="11"/>
      <c r="AU76" s="15"/>
      <c r="AV76" s="15"/>
      <c r="AW76" s="11"/>
      <c r="AX76" s="11"/>
      <c r="AY76" s="6"/>
      <c r="AZ76" s="6"/>
      <c r="BA76" s="6"/>
      <c r="BB76" s="6"/>
    </row>
    <row r="77" spans="1:54" s="46" customFormat="1" ht="46.5" customHeight="1" x14ac:dyDescent="0.25">
      <c r="A77" s="14"/>
      <c r="B77" s="181"/>
      <c r="C77" s="239"/>
      <c r="D77" s="598"/>
      <c r="E77" s="231"/>
      <c r="F77" s="176"/>
      <c r="G77" s="220"/>
      <c r="H77" s="388"/>
      <c r="I77" s="394"/>
      <c r="J77" s="391"/>
      <c r="K77" s="388"/>
      <c r="L77" s="388"/>
      <c r="M77" s="391"/>
      <c r="N77" s="397"/>
      <c r="O77" s="391"/>
      <c r="P77" s="391"/>
      <c r="Q77" s="410"/>
      <c r="R77" s="545"/>
      <c r="S77" s="48" t="s">
        <v>118</v>
      </c>
      <c r="T77" s="87">
        <v>0.15</v>
      </c>
      <c r="U77" s="56">
        <f>0/48</f>
        <v>0</v>
      </c>
      <c r="V77" s="98"/>
      <c r="W77" s="56"/>
      <c r="X77" s="98" t="s">
        <v>172</v>
      </c>
      <c r="Y77" s="40">
        <v>48000000</v>
      </c>
      <c r="Z77" s="388"/>
      <c r="AA77" s="388"/>
      <c r="AB77" s="362"/>
      <c r="AC77" s="346"/>
      <c r="AD77" s="250" t="s">
        <v>269</v>
      </c>
      <c r="AE77" s="171" t="s">
        <v>273</v>
      </c>
      <c r="AF77" s="171" t="s">
        <v>270</v>
      </c>
      <c r="AG77" s="171" t="s">
        <v>271</v>
      </c>
      <c r="AH77" s="251">
        <v>48000000</v>
      </c>
      <c r="AI77" s="292">
        <v>48000000</v>
      </c>
      <c r="AJ77" s="263">
        <v>19633500</v>
      </c>
      <c r="AK77" s="348"/>
      <c r="AL77" s="352"/>
      <c r="AM77" s="314">
        <v>48000000</v>
      </c>
      <c r="AN77" s="306">
        <v>26906333</v>
      </c>
      <c r="AO77" s="659"/>
      <c r="AP77" s="379"/>
      <c r="AQ77" s="371"/>
      <c r="AR77" s="328"/>
      <c r="AS77" s="11"/>
      <c r="AT77" s="11"/>
      <c r="AU77" s="15"/>
      <c r="AV77" s="15"/>
      <c r="AW77" s="11"/>
      <c r="AX77" s="11"/>
      <c r="AY77" s="6"/>
      <c r="AZ77" s="6"/>
      <c r="BA77" s="6"/>
      <c r="BB77" s="6"/>
    </row>
    <row r="78" spans="1:54" s="46" customFormat="1" ht="357.75" customHeight="1" x14ac:dyDescent="0.25">
      <c r="A78" s="14"/>
      <c r="B78" s="181"/>
      <c r="C78" s="239"/>
      <c r="D78" s="598"/>
      <c r="E78" s="231"/>
      <c r="F78" s="176"/>
      <c r="G78" s="220"/>
      <c r="H78" s="388"/>
      <c r="I78" s="394"/>
      <c r="J78" s="391"/>
      <c r="K78" s="388"/>
      <c r="L78" s="388"/>
      <c r="M78" s="391"/>
      <c r="N78" s="397"/>
      <c r="O78" s="391"/>
      <c r="P78" s="391"/>
      <c r="Q78" s="410"/>
      <c r="R78" s="545"/>
      <c r="S78" s="109" t="s">
        <v>130</v>
      </c>
      <c r="T78" s="88">
        <v>0.25</v>
      </c>
      <c r="U78" s="56">
        <f>18/144</f>
        <v>0.125</v>
      </c>
      <c r="V78" s="111"/>
      <c r="W78" s="56" t="s">
        <v>329</v>
      </c>
      <c r="X78" s="111" t="s">
        <v>171</v>
      </c>
      <c r="Y78" s="40">
        <v>1500000000</v>
      </c>
      <c r="Z78" s="388"/>
      <c r="AA78" s="388"/>
      <c r="AB78" s="362"/>
      <c r="AC78" s="346"/>
      <c r="AD78" s="362" t="s">
        <v>264</v>
      </c>
      <c r="AE78" s="362" t="s">
        <v>265</v>
      </c>
      <c r="AF78" s="346" t="s">
        <v>266</v>
      </c>
      <c r="AG78" s="346" t="s">
        <v>267</v>
      </c>
      <c r="AH78" s="384">
        <v>0</v>
      </c>
      <c r="AI78" s="383">
        <v>1848973024</v>
      </c>
      <c r="AJ78" s="348">
        <v>687700000</v>
      </c>
      <c r="AK78" s="348"/>
      <c r="AL78" s="352"/>
      <c r="AM78" s="637">
        <v>1848973024</v>
      </c>
      <c r="AN78" s="636">
        <v>710864000</v>
      </c>
      <c r="AO78" s="659"/>
      <c r="AP78" s="379"/>
      <c r="AQ78" s="371"/>
      <c r="AR78" s="328"/>
      <c r="AS78" s="11"/>
      <c r="AT78" s="11"/>
      <c r="AU78" s="15"/>
      <c r="AV78" s="15"/>
      <c r="AW78" s="32"/>
      <c r="AX78" s="11"/>
      <c r="AY78" s="6"/>
      <c r="AZ78" s="6"/>
      <c r="BA78" s="6"/>
      <c r="BB78" s="6"/>
    </row>
    <row r="79" spans="1:54" s="46" customFormat="1" ht="46.5" customHeight="1" x14ac:dyDescent="0.25">
      <c r="A79" s="14"/>
      <c r="B79" s="181"/>
      <c r="C79" s="239"/>
      <c r="D79" s="598"/>
      <c r="E79" s="231"/>
      <c r="F79" s="176"/>
      <c r="G79" s="220"/>
      <c r="H79" s="388"/>
      <c r="I79" s="394"/>
      <c r="J79" s="391"/>
      <c r="K79" s="388"/>
      <c r="L79" s="388"/>
      <c r="M79" s="391"/>
      <c r="N79" s="397"/>
      <c r="O79" s="391"/>
      <c r="P79" s="391"/>
      <c r="Q79" s="410"/>
      <c r="R79" s="545"/>
      <c r="S79" s="109" t="s">
        <v>131</v>
      </c>
      <c r="T79" s="65">
        <v>0.1</v>
      </c>
      <c r="U79" s="63">
        <v>0</v>
      </c>
      <c r="V79" s="98"/>
      <c r="W79" s="63"/>
      <c r="X79" s="98"/>
      <c r="Y79" s="40">
        <v>24000000</v>
      </c>
      <c r="Z79" s="388"/>
      <c r="AA79" s="388"/>
      <c r="AB79" s="362"/>
      <c r="AC79" s="346"/>
      <c r="AD79" s="362"/>
      <c r="AE79" s="362"/>
      <c r="AF79" s="346"/>
      <c r="AG79" s="346"/>
      <c r="AH79" s="384"/>
      <c r="AI79" s="348"/>
      <c r="AJ79" s="348"/>
      <c r="AK79" s="348"/>
      <c r="AL79" s="352"/>
      <c r="AM79" s="636"/>
      <c r="AN79" s="636"/>
      <c r="AO79" s="659"/>
      <c r="AP79" s="379"/>
      <c r="AQ79" s="371"/>
      <c r="AR79" s="328"/>
      <c r="AS79" s="11"/>
      <c r="AT79" s="41"/>
      <c r="AU79" s="15"/>
      <c r="AV79" s="15"/>
      <c r="AW79" s="11"/>
      <c r="AX79" s="11"/>
      <c r="AY79" s="6"/>
      <c r="AZ79" s="6"/>
      <c r="BA79" s="6"/>
      <c r="BB79" s="6"/>
    </row>
    <row r="80" spans="1:54" s="46" customFormat="1" ht="46.5" customHeight="1" x14ac:dyDescent="0.25">
      <c r="A80" s="14"/>
      <c r="B80" s="181"/>
      <c r="C80" s="239"/>
      <c r="D80" s="598"/>
      <c r="E80" s="231"/>
      <c r="F80" s="176"/>
      <c r="G80" s="220"/>
      <c r="H80" s="388"/>
      <c r="I80" s="394"/>
      <c r="J80" s="391"/>
      <c r="K80" s="388"/>
      <c r="L80" s="388"/>
      <c r="M80" s="391"/>
      <c r="N80" s="397"/>
      <c r="O80" s="391"/>
      <c r="P80" s="391"/>
      <c r="Q80" s="410"/>
      <c r="R80" s="545"/>
      <c r="S80" s="525" t="s">
        <v>146</v>
      </c>
      <c r="T80" s="547">
        <v>0.1</v>
      </c>
      <c r="U80" s="547">
        <f>0/8</f>
        <v>0</v>
      </c>
      <c r="V80" s="98"/>
      <c r="W80" s="514"/>
      <c r="X80" s="399"/>
      <c r="Y80" s="40"/>
      <c r="Z80" s="388"/>
      <c r="AA80" s="388"/>
      <c r="AB80" s="362"/>
      <c r="AC80" s="346"/>
      <c r="AD80" s="194" t="s">
        <v>260</v>
      </c>
      <c r="AE80" s="194" t="s">
        <v>259</v>
      </c>
      <c r="AF80" s="171" t="s">
        <v>278</v>
      </c>
      <c r="AG80" s="171" t="s">
        <v>279</v>
      </c>
      <c r="AH80" s="251">
        <v>491697889</v>
      </c>
      <c r="AI80" s="263">
        <v>491697889</v>
      </c>
      <c r="AJ80" s="263">
        <v>142639809</v>
      </c>
      <c r="AK80" s="348"/>
      <c r="AL80" s="352"/>
      <c r="AM80" s="306">
        <v>491697889</v>
      </c>
      <c r="AN80" s="306">
        <v>186272069</v>
      </c>
      <c r="AO80" s="659"/>
      <c r="AP80" s="379"/>
      <c r="AQ80" s="371"/>
      <c r="AR80" s="328"/>
      <c r="AS80" s="11"/>
      <c r="AT80" s="41"/>
      <c r="AU80" s="15"/>
      <c r="AV80" s="15"/>
      <c r="AW80" s="11"/>
      <c r="AX80" s="11"/>
      <c r="AY80" s="6"/>
      <c r="AZ80" s="6"/>
      <c r="BA80" s="6"/>
      <c r="BB80" s="6"/>
    </row>
    <row r="81" spans="1:54" s="46" customFormat="1" ht="46.5" customHeight="1" x14ac:dyDescent="0.25">
      <c r="A81" s="14"/>
      <c r="B81" s="181"/>
      <c r="C81" s="239"/>
      <c r="D81" s="598"/>
      <c r="E81" s="231"/>
      <c r="F81" s="176"/>
      <c r="G81" s="220"/>
      <c r="H81" s="388"/>
      <c r="I81" s="394"/>
      <c r="J81" s="391"/>
      <c r="K81" s="388"/>
      <c r="L81" s="388"/>
      <c r="M81" s="391"/>
      <c r="N81" s="397"/>
      <c r="O81" s="391"/>
      <c r="P81" s="391"/>
      <c r="Q81" s="410"/>
      <c r="R81" s="545"/>
      <c r="S81" s="526"/>
      <c r="T81" s="549"/>
      <c r="U81" s="548"/>
      <c r="V81" s="98"/>
      <c r="W81" s="516"/>
      <c r="X81" s="400"/>
      <c r="Y81" s="40">
        <f>58350000+30350000</f>
        <v>88700000</v>
      </c>
      <c r="Z81" s="388"/>
      <c r="AA81" s="388"/>
      <c r="AB81" s="362"/>
      <c r="AC81" s="346"/>
      <c r="AD81" s="250" t="s">
        <v>264</v>
      </c>
      <c r="AE81" s="171" t="s">
        <v>265</v>
      </c>
      <c r="AF81" s="171" t="s">
        <v>266</v>
      </c>
      <c r="AG81" s="171" t="s">
        <v>267</v>
      </c>
      <c r="AH81" s="251">
        <v>0</v>
      </c>
      <c r="AI81" s="295">
        <v>48131971</v>
      </c>
      <c r="AJ81" s="263">
        <v>12545971</v>
      </c>
      <c r="AK81" s="348"/>
      <c r="AL81" s="352"/>
      <c r="AM81" s="315">
        <v>48131971</v>
      </c>
      <c r="AN81" s="306">
        <v>22545971</v>
      </c>
      <c r="AO81" s="659"/>
      <c r="AP81" s="379"/>
      <c r="AQ81" s="371"/>
      <c r="AR81" s="328"/>
      <c r="AS81" s="11"/>
      <c r="AT81" s="11"/>
      <c r="AU81" s="15"/>
      <c r="AV81" s="15"/>
      <c r="AW81" s="11"/>
      <c r="AX81" s="11"/>
      <c r="AY81" s="6"/>
      <c r="AZ81" s="6"/>
      <c r="BA81" s="6"/>
      <c r="BB81" s="6"/>
    </row>
    <row r="82" spans="1:54" s="46" customFormat="1" ht="46.5" customHeight="1" x14ac:dyDescent="0.25">
      <c r="A82" s="14"/>
      <c r="B82" s="181"/>
      <c r="C82" s="239"/>
      <c r="D82" s="598"/>
      <c r="E82" s="231"/>
      <c r="F82" s="176"/>
      <c r="G82" s="220"/>
      <c r="H82" s="388"/>
      <c r="I82" s="394"/>
      <c r="J82" s="391"/>
      <c r="K82" s="388"/>
      <c r="L82" s="388"/>
      <c r="M82" s="391"/>
      <c r="N82" s="397"/>
      <c r="O82" s="391"/>
      <c r="P82" s="391"/>
      <c r="Q82" s="410"/>
      <c r="R82" s="545"/>
      <c r="S82" s="109" t="s">
        <v>147</v>
      </c>
      <c r="T82" s="69">
        <v>0.25</v>
      </c>
      <c r="U82" s="56">
        <v>1</v>
      </c>
      <c r="V82" s="98"/>
      <c r="W82" s="56" t="s">
        <v>328</v>
      </c>
      <c r="X82" s="98" t="s">
        <v>331</v>
      </c>
      <c r="Y82" s="40">
        <f>12000000+50000000</f>
        <v>62000000</v>
      </c>
      <c r="Z82" s="388"/>
      <c r="AA82" s="388"/>
      <c r="AB82" s="362"/>
      <c r="AC82" s="346"/>
      <c r="AD82" s="194" t="s">
        <v>269</v>
      </c>
      <c r="AE82" s="171" t="s">
        <v>273</v>
      </c>
      <c r="AF82" s="194" t="s">
        <v>270</v>
      </c>
      <c r="AG82" s="194" t="s">
        <v>271</v>
      </c>
      <c r="AH82" s="251">
        <v>12000000</v>
      </c>
      <c r="AI82" s="292">
        <v>12000000</v>
      </c>
      <c r="AJ82" s="263">
        <v>0</v>
      </c>
      <c r="AK82" s="348"/>
      <c r="AL82" s="352"/>
      <c r="AM82" s="314">
        <v>12000000</v>
      </c>
      <c r="AN82" s="306">
        <v>12000000</v>
      </c>
      <c r="AO82" s="659"/>
      <c r="AP82" s="379"/>
      <c r="AQ82" s="371"/>
      <c r="AR82" s="328"/>
      <c r="AS82" s="11"/>
      <c r="AT82" s="11"/>
      <c r="AU82" s="15"/>
      <c r="AV82" s="15"/>
      <c r="AW82" s="11"/>
      <c r="AX82" s="11"/>
      <c r="AY82" s="6"/>
      <c r="AZ82" s="6"/>
      <c r="BA82" s="6"/>
      <c r="BB82" s="6"/>
    </row>
    <row r="83" spans="1:54" s="46" customFormat="1" ht="46.5" customHeight="1" x14ac:dyDescent="0.25">
      <c r="A83" s="14"/>
      <c r="B83" s="181"/>
      <c r="C83" s="239"/>
      <c r="D83" s="598"/>
      <c r="E83" s="231"/>
      <c r="F83" s="176"/>
      <c r="G83" s="220"/>
      <c r="H83" s="388"/>
      <c r="I83" s="394"/>
      <c r="J83" s="391"/>
      <c r="K83" s="388"/>
      <c r="L83" s="388"/>
      <c r="M83" s="391"/>
      <c r="N83" s="397"/>
      <c r="O83" s="391"/>
      <c r="P83" s="391"/>
      <c r="Q83" s="410"/>
      <c r="R83" s="545"/>
      <c r="S83" s="109" t="s">
        <v>148</v>
      </c>
      <c r="T83" s="76">
        <v>0.15</v>
      </c>
      <c r="U83" s="56">
        <v>0</v>
      </c>
      <c r="V83" s="98"/>
      <c r="W83" s="56"/>
      <c r="X83" s="98"/>
      <c r="Y83" s="40">
        <f>11868029+50000000</f>
        <v>61868029</v>
      </c>
      <c r="Z83" s="388"/>
      <c r="AA83" s="388"/>
      <c r="AB83" s="362"/>
      <c r="AC83" s="346"/>
      <c r="AD83" s="337" t="s">
        <v>264</v>
      </c>
      <c r="AE83" s="346" t="s">
        <v>265</v>
      </c>
      <c r="AF83" s="346" t="s">
        <v>266</v>
      </c>
      <c r="AG83" s="346" t="s">
        <v>267</v>
      </c>
      <c r="AH83" s="384">
        <v>0</v>
      </c>
      <c r="AI83" s="383">
        <v>40168029</v>
      </c>
      <c r="AJ83" s="348">
        <v>0</v>
      </c>
      <c r="AK83" s="348"/>
      <c r="AL83" s="352"/>
      <c r="AM83" s="637">
        <v>40168029</v>
      </c>
      <c r="AN83" s="636">
        <v>0</v>
      </c>
      <c r="AO83" s="659"/>
      <c r="AP83" s="379"/>
      <c r="AQ83" s="371"/>
      <c r="AR83" s="328"/>
      <c r="AS83" s="11"/>
      <c r="AT83" s="11"/>
      <c r="AU83" s="15"/>
      <c r="AV83" s="15"/>
      <c r="AW83" s="11"/>
      <c r="AX83" s="11"/>
      <c r="AY83" s="6"/>
      <c r="AZ83" s="6"/>
      <c r="BA83" s="6"/>
      <c r="BB83" s="6"/>
    </row>
    <row r="84" spans="1:54" s="46" customFormat="1" ht="38.25" customHeight="1" x14ac:dyDescent="0.25">
      <c r="A84" s="14"/>
      <c r="B84" s="181"/>
      <c r="C84" s="239"/>
      <c r="D84" s="598"/>
      <c r="E84" s="231"/>
      <c r="F84" s="176"/>
      <c r="G84" s="220"/>
      <c r="H84" s="388"/>
      <c r="I84" s="394"/>
      <c r="J84" s="391"/>
      <c r="K84" s="388"/>
      <c r="L84" s="388"/>
      <c r="M84" s="391"/>
      <c r="N84" s="397"/>
      <c r="O84" s="391"/>
      <c r="P84" s="391"/>
      <c r="Q84" s="410"/>
      <c r="R84" s="545"/>
      <c r="S84" s="109" t="s">
        <v>119</v>
      </c>
      <c r="T84" s="86">
        <v>0.1</v>
      </c>
      <c r="U84" s="59">
        <v>0</v>
      </c>
      <c r="V84" s="98"/>
      <c r="W84" s="57"/>
      <c r="X84" s="98"/>
      <c r="Y84" s="39">
        <v>28300000</v>
      </c>
      <c r="Z84" s="388"/>
      <c r="AA84" s="388"/>
      <c r="AB84" s="362"/>
      <c r="AC84" s="346"/>
      <c r="AD84" s="337"/>
      <c r="AE84" s="346"/>
      <c r="AF84" s="346"/>
      <c r="AG84" s="346"/>
      <c r="AH84" s="384"/>
      <c r="AI84" s="385"/>
      <c r="AJ84" s="348"/>
      <c r="AK84" s="348"/>
      <c r="AL84" s="352"/>
      <c r="AM84" s="642"/>
      <c r="AN84" s="636"/>
      <c r="AO84" s="659"/>
      <c r="AP84" s="379"/>
      <c r="AQ84" s="371"/>
      <c r="AR84" s="328"/>
      <c r="AS84" s="11"/>
      <c r="AT84" s="11"/>
      <c r="AU84" s="15"/>
      <c r="AV84" s="15"/>
      <c r="AW84" s="11"/>
      <c r="AX84" s="11"/>
      <c r="AY84" s="6"/>
      <c r="AZ84" s="6"/>
      <c r="BA84" s="6"/>
      <c r="BB84" s="6"/>
    </row>
    <row r="85" spans="1:54" s="46" customFormat="1" ht="41.25" customHeight="1" x14ac:dyDescent="0.25">
      <c r="A85" s="14"/>
      <c r="B85" s="181"/>
      <c r="C85" s="239"/>
      <c r="D85" s="598"/>
      <c r="E85" s="231"/>
      <c r="F85" s="176"/>
      <c r="G85" s="220"/>
      <c r="H85" s="389"/>
      <c r="I85" s="395"/>
      <c r="J85" s="392"/>
      <c r="K85" s="389"/>
      <c r="L85" s="389"/>
      <c r="M85" s="392"/>
      <c r="N85" s="398"/>
      <c r="O85" s="392"/>
      <c r="P85" s="392"/>
      <c r="Q85" s="411"/>
      <c r="R85" s="546"/>
      <c r="S85" s="109" t="s">
        <v>120</v>
      </c>
      <c r="T85" s="86">
        <v>0.15</v>
      </c>
      <c r="U85" s="59">
        <v>0</v>
      </c>
      <c r="V85" s="98"/>
      <c r="W85" s="57"/>
      <c r="X85" s="98"/>
      <c r="Y85" s="39">
        <f>139788000+66000000</f>
        <v>205788000</v>
      </c>
      <c r="Z85" s="389"/>
      <c r="AA85" s="389"/>
      <c r="AB85" s="362"/>
      <c r="AC85" s="346"/>
      <c r="AD85" s="195" t="s">
        <v>269</v>
      </c>
      <c r="AE85" s="184" t="s">
        <v>273</v>
      </c>
      <c r="AF85" s="195" t="s">
        <v>270</v>
      </c>
      <c r="AG85" s="195" t="s">
        <v>271</v>
      </c>
      <c r="AH85" s="130">
        <v>18400000</v>
      </c>
      <c r="AI85" s="292">
        <v>18400000</v>
      </c>
      <c r="AJ85" s="263">
        <v>0</v>
      </c>
      <c r="AK85" s="349"/>
      <c r="AL85" s="353"/>
      <c r="AM85" s="314">
        <v>18400000</v>
      </c>
      <c r="AN85" s="306">
        <v>2545667</v>
      </c>
      <c r="AO85" s="660"/>
      <c r="AP85" s="380"/>
      <c r="AQ85" s="372"/>
      <c r="AR85" s="329"/>
      <c r="AS85" s="11"/>
      <c r="AT85" s="11"/>
      <c r="AU85" s="16"/>
      <c r="AV85" s="11"/>
      <c r="AW85" s="11"/>
      <c r="AX85" s="11"/>
      <c r="AY85" s="6"/>
      <c r="AZ85" s="6"/>
      <c r="BA85" s="6"/>
      <c r="BB85" s="6"/>
    </row>
    <row r="86" spans="1:54" s="46" customFormat="1" ht="62.25" customHeight="1" x14ac:dyDescent="0.25">
      <c r="A86" s="5"/>
      <c r="B86" s="181"/>
      <c r="C86" s="239"/>
      <c r="D86" s="598"/>
      <c r="E86" s="231"/>
      <c r="F86" s="176"/>
      <c r="G86" s="220"/>
      <c r="H86" s="434" t="s">
        <v>50</v>
      </c>
      <c r="I86" s="198">
        <v>0.25</v>
      </c>
      <c r="J86" s="178" t="s">
        <v>23</v>
      </c>
      <c r="K86" s="434" t="s">
        <v>51</v>
      </c>
      <c r="L86" s="188">
        <v>4</v>
      </c>
      <c r="M86" s="178">
        <v>4</v>
      </c>
      <c r="N86" s="431">
        <v>1</v>
      </c>
      <c r="O86" s="178">
        <v>1</v>
      </c>
      <c r="P86" s="178">
        <v>1</v>
      </c>
      <c r="Q86" s="428">
        <f>U86*T86</f>
        <v>0</v>
      </c>
      <c r="R86" s="425">
        <f>Q86/P86</f>
        <v>0</v>
      </c>
      <c r="S86" s="664" t="s">
        <v>109</v>
      </c>
      <c r="T86" s="405">
        <v>1</v>
      </c>
      <c r="U86" s="405">
        <v>0</v>
      </c>
      <c r="V86" s="273"/>
      <c r="W86" s="405"/>
      <c r="X86" s="534"/>
      <c r="Y86" s="172">
        <v>160000000</v>
      </c>
      <c r="Z86" s="401" t="s">
        <v>25</v>
      </c>
      <c r="AA86" s="345" t="s">
        <v>26</v>
      </c>
      <c r="AB86" s="362"/>
      <c r="AC86" s="346"/>
      <c r="AD86" s="194" t="s">
        <v>272</v>
      </c>
      <c r="AE86" s="171" t="s">
        <v>265</v>
      </c>
      <c r="AF86" s="194" t="s">
        <v>266</v>
      </c>
      <c r="AG86" s="194" t="s">
        <v>267</v>
      </c>
      <c r="AH86" s="237">
        <v>0</v>
      </c>
      <c r="AI86" s="296">
        <v>111280700</v>
      </c>
      <c r="AJ86" s="172">
        <v>0</v>
      </c>
      <c r="AK86" s="374">
        <f>+AI86+AI87</f>
        <v>160000000</v>
      </c>
      <c r="AL86" s="373">
        <f>+AJ86+AJ87</f>
        <v>0</v>
      </c>
      <c r="AM86" s="316">
        <v>111280700</v>
      </c>
      <c r="AN86" s="303">
        <v>0</v>
      </c>
      <c r="AO86" s="658">
        <f>+AM86+AM87</f>
        <v>160000000</v>
      </c>
      <c r="AP86" s="378">
        <f t="shared" ref="AP86:AP88" si="0">+AN86+AN87</f>
        <v>0</v>
      </c>
      <c r="AQ86" s="370">
        <f>+AP86/AO86</f>
        <v>0</v>
      </c>
      <c r="AR86" s="327"/>
      <c r="AS86" s="5"/>
      <c r="AT86" s="5"/>
      <c r="AU86" s="5"/>
      <c r="AV86" s="5"/>
      <c r="AW86" s="5"/>
      <c r="AX86" s="5"/>
      <c r="AY86" s="6"/>
      <c r="AZ86" s="6"/>
      <c r="BA86" s="6"/>
      <c r="BB86" s="6"/>
    </row>
    <row r="87" spans="1:54" s="46" customFormat="1" ht="18.75" customHeight="1" x14ac:dyDescent="0.25">
      <c r="A87" s="5"/>
      <c r="B87" s="181"/>
      <c r="C87" s="239"/>
      <c r="D87" s="598"/>
      <c r="E87" s="231"/>
      <c r="F87" s="176"/>
      <c r="G87" s="220"/>
      <c r="H87" s="435"/>
      <c r="I87" s="199"/>
      <c r="J87" s="179"/>
      <c r="K87" s="435"/>
      <c r="L87" s="189"/>
      <c r="M87" s="179"/>
      <c r="N87" s="432"/>
      <c r="O87" s="179"/>
      <c r="P87" s="179"/>
      <c r="Q87" s="429"/>
      <c r="R87" s="426"/>
      <c r="S87" s="665"/>
      <c r="T87" s="406"/>
      <c r="U87" s="406"/>
      <c r="V87" s="274"/>
      <c r="W87" s="406"/>
      <c r="X87" s="537"/>
      <c r="Y87" s="173"/>
      <c r="Z87" s="419"/>
      <c r="AA87" s="346"/>
      <c r="AB87" s="362"/>
      <c r="AC87" s="346"/>
      <c r="AD87" s="337" t="s">
        <v>269</v>
      </c>
      <c r="AE87" s="337" t="s">
        <v>273</v>
      </c>
      <c r="AF87" s="346" t="s">
        <v>270</v>
      </c>
      <c r="AG87" s="346" t="s">
        <v>271</v>
      </c>
      <c r="AH87" s="352">
        <v>48719300</v>
      </c>
      <c r="AI87" s="350">
        <v>48719300</v>
      </c>
      <c r="AJ87" s="348">
        <v>0</v>
      </c>
      <c r="AK87" s="348"/>
      <c r="AL87" s="352"/>
      <c r="AM87" s="417">
        <v>48719300</v>
      </c>
      <c r="AN87" s="636">
        <v>0</v>
      </c>
      <c r="AO87" s="659"/>
      <c r="AP87" s="379">
        <f t="shared" si="0"/>
        <v>0</v>
      </c>
      <c r="AQ87" s="371"/>
      <c r="AR87" s="328"/>
      <c r="AS87" s="5"/>
      <c r="AT87" s="5"/>
      <c r="AU87" s="5"/>
      <c r="AV87" s="5"/>
      <c r="AW87" s="5"/>
      <c r="AX87" s="5"/>
      <c r="AY87" s="6"/>
      <c r="AZ87" s="6"/>
      <c r="BA87" s="6"/>
      <c r="BB87" s="6"/>
    </row>
    <row r="88" spans="1:54" s="46" customFormat="1" ht="21.75" customHeight="1" x14ac:dyDescent="0.25">
      <c r="A88" s="5"/>
      <c r="B88" s="181"/>
      <c r="C88" s="239"/>
      <c r="D88" s="598"/>
      <c r="E88" s="231"/>
      <c r="F88" s="176"/>
      <c r="G88" s="220"/>
      <c r="H88" s="436"/>
      <c r="I88" s="200"/>
      <c r="J88" s="180"/>
      <c r="K88" s="436"/>
      <c r="L88" s="190"/>
      <c r="M88" s="180"/>
      <c r="N88" s="433"/>
      <c r="O88" s="180"/>
      <c r="P88" s="180"/>
      <c r="Q88" s="430"/>
      <c r="R88" s="427"/>
      <c r="S88" s="666"/>
      <c r="T88" s="407"/>
      <c r="U88" s="407"/>
      <c r="V88" s="275"/>
      <c r="W88" s="407"/>
      <c r="X88" s="535"/>
      <c r="Y88" s="174"/>
      <c r="Z88" s="402"/>
      <c r="AA88" s="347"/>
      <c r="AB88" s="362"/>
      <c r="AC88" s="346"/>
      <c r="AD88" s="338"/>
      <c r="AE88" s="338"/>
      <c r="AF88" s="347"/>
      <c r="AG88" s="347"/>
      <c r="AH88" s="353"/>
      <c r="AI88" s="351"/>
      <c r="AJ88" s="349"/>
      <c r="AK88" s="349"/>
      <c r="AL88" s="353"/>
      <c r="AM88" s="643"/>
      <c r="AN88" s="647"/>
      <c r="AO88" s="660"/>
      <c r="AP88" s="380">
        <f t="shared" si="0"/>
        <v>0</v>
      </c>
      <c r="AQ88" s="372"/>
      <c r="AR88" s="329"/>
      <c r="AS88" s="5"/>
      <c r="AT88" s="5"/>
      <c r="AU88" s="5"/>
      <c r="AV88" s="5"/>
      <c r="AW88" s="5"/>
      <c r="AX88" s="5"/>
      <c r="AY88" s="6"/>
      <c r="AZ88" s="6"/>
      <c r="BA88" s="6"/>
      <c r="BB88" s="6"/>
    </row>
    <row r="89" spans="1:54" s="46" customFormat="1" ht="63.75" x14ac:dyDescent="0.25">
      <c r="A89" s="5"/>
      <c r="B89" s="181"/>
      <c r="C89" s="239"/>
      <c r="D89" s="598"/>
      <c r="E89" s="231"/>
      <c r="F89" s="176"/>
      <c r="G89" s="220"/>
      <c r="H89" s="434" t="s">
        <v>52</v>
      </c>
      <c r="I89" s="201">
        <v>0.25</v>
      </c>
      <c r="J89" s="210" t="s">
        <v>23</v>
      </c>
      <c r="K89" s="434" t="s">
        <v>53</v>
      </c>
      <c r="L89" s="188">
        <v>4</v>
      </c>
      <c r="M89" s="178">
        <v>4</v>
      </c>
      <c r="N89" s="431">
        <v>1</v>
      </c>
      <c r="O89" s="178">
        <v>1</v>
      </c>
      <c r="P89" s="178">
        <v>1</v>
      </c>
      <c r="Q89" s="206">
        <f>U89*T89</f>
        <v>0</v>
      </c>
      <c r="R89" s="425">
        <f>Q89/P89</f>
        <v>0</v>
      </c>
      <c r="S89" s="664" t="s">
        <v>107</v>
      </c>
      <c r="T89" s="403">
        <v>1</v>
      </c>
      <c r="U89" s="403">
        <v>0</v>
      </c>
      <c r="V89" s="273"/>
      <c r="W89" s="288"/>
      <c r="X89" s="534"/>
      <c r="Y89" s="172">
        <v>324943024</v>
      </c>
      <c r="Z89" s="345" t="s">
        <v>25</v>
      </c>
      <c r="AA89" s="345" t="s">
        <v>26</v>
      </c>
      <c r="AB89" s="362"/>
      <c r="AC89" s="346"/>
      <c r="AD89" s="249" t="s">
        <v>255</v>
      </c>
      <c r="AE89" s="249" t="s">
        <v>256</v>
      </c>
      <c r="AF89" s="170" t="s">
        <v>257</v>
      </c>
      <c r="AG89" s="170" t="s">
        <v>258</v>
      </c>
      <c r="AH89" s="237">
        <v>267260000</v>
      </c>
      <c r="AI89" s="208">
        <v>259117856</v>
      </c>
      <c r="AJ89" s="172">
        <v>0</v>
      </c>
      <c r="AK89" s="374">
        <f>+AI89+AI91+AI90</f>
        <v>309376011</v>
      </c>
      <c r="AL89" s="373">
        <f>AJ89+AJ90+AJ91</f>
        <v>0</v>
      </c>
      <c r="AM89" s="322">
        <v>259117856</v>
      </c>
      <c r="AN89" s="303">
        <v>0</v>
      </c>
      <c r="AO89" s="658">
        <f>+AM89+AM90+AM91</f>
        <v>309376011</v>
      </c>
      <c r="AP89" s="378">
        <f>AN89+AN90+AN91</f>
        <v>0</v>
      </c>
      <c r="AQ89" s="370">
        <f>AP89/AO89</f>
        <v>0</v>
      </c>
      <c r="AR89" s="327"/>
      <c r="AS89" s="5"/>
      <c r="AT89" s="5"/>
      <c r="AU89" s="5"/>
      <c r="AV89" s="5"/>
      <c r="AW89" s="31"/>
      <c r="AX89" s="5"/>
      <c r="AY89" s="6"/>
      <c r="AZ89" s="6"/>
      <c r="BA89" s="6"/>
      <c r="BB89" s="6"/>
    </row>
    <row r="90" spans="1:54" s="46" customFormat="1" ht="76.5" x14ac:dyDescent="0.25">
      <c r="A90" s="5"/>
      <c r="B90" s="181"/>
      <c r="C90" s="239"/>
      <c r="D90" s="598"/>
      <c r="E90" s="231"/>
      <c r="F90" s="265"/>
      <c r="G90" s="220"/>
      <c r="H90" s="435"/>
      <c r="I90" s="278"/>
      <c r="J90" s="297"/>
      <c r="K90" s="435"/>
      <c r="L90" s="270"/>
      <c r="M90" s="271"/>
      <c r="N90" s="432"/>
      <c r="O90" s="271"/>
      <c r="P90" s="271"/>
      <c r="Q90" s="277"/>
      <c r="R90" s="426"/>
      <c r="S90" s="665"/>
      <c r="T90" s="408"/>
      <c r="U90" s="408"/>
      <c r="V90" s="274"/>
      <c r="W90" s="298"/>
      <c r="X90" s="537"/>
      <c r="Y90" s="279"/>
      <c r="Z90" s="346"/>
      <c r="AA90" s="346"/>
      <c r="AB90" s="362"/>
      <c r="AC90" s="346"/>
      <c r="AD90" s="276" t="s">
        <v>313</v>
      </c>
      <c r="AE90" s="276" t="s">
        <v>314</v>
      </c>
      <c r="AF90" s="267" t="s">
        <v>315</v>
      </c>
      <c r="AG90" s="267" t="s">
        <v>316</v>
      </c>
      <c r="AH90" s="280">
        <v>0</v>
      </c>
      <c r="AI90" s="216">
        <v>258155</v>
      </c>
      <c r="AJ90" s="279">
        <v>0</v>
      </c>
      <c r="AK90" s="348"/>
      <c r="AL90" s="352"/>
      <c r="AM90" s="323">
        <v>258155</v>
      </c>
      <c r="AN90" s="308">
        <v>0</v>
      </c>
      <c r="AO90" s="659"/>
      <c r="AP90" s="379"/>
      <c r="AQ90" s="371"/>
      <c r="AR90" s="328"/>
      <c r="AS90" s="5"/>
      <c r="AT90" s="5"/>
      <c r="AU90" s="5"/>
      <c r="AV90" s="5"/>
      <c r="AW90" s="31"/>
      <c r="AX90" s="5"/>
      <c r="AY90" s="6"/>
      <c r="AZ90" s="6"/>
      <c r="BA90" s="6"/>
      <c r="BB90" s="6"/>
    </row>
    <row r="91" spans="1:54" s="46" customFormat="1" ht="45" customHeight="1" x14ac:dyDescent="0.25">
      <c r="A91" s="5"/>
      <c r="B91" s="181"/>
      <c r="C91" s="239"/>
      <c r="D91" s="598"/>
      <c r="E91" s="231"/>
      <c r="F91" s="176"/>
      <c r="G91" s="220"/>
      <c r="H91" s="436"/>
      <c r="I91" s="202"/>
      <c r="J91" s="211"/>
      <c r="K91" s="436"/>
      <c r="L91" s="190"/>
      <c r="M91" s="180"/>
      <c r="N91" s="433"/>
      <c r="O91" s="180"/>
      <c r="P91" s="180"/>
      <c r="Q91" s="207"/>
      <c r="R91" s="427"/>
      <c r="S91" s="666"/>
      <c r="T91" s="404"/>
      <c r="U91" s="404"/>
      <c r="V91" s="275"/>
      <c r="W91" s="289"/>
      <c r="X91" s="535"/>
      <c r="Y91" s="174"/>
      <c r="Z91" s="347"/>
      <c r="AA91" s="347"/>
      <c r="AB91" s="362"/>
      <c r="AC91" s="346"/>
      <c r="AD91" s="195" t="s">
        <v>269</v>
      </c>
      <c r="AE91" s="195" t="s">
        <v>273</v>
      </c>
      <c r="AF91" s="195" t="s">
        <v>270</v>
      </c>
      <c r="AG91" s="195" t="s">
        <v>271</v>
      </c>
      <c r="AH91" s="238">
        <v>50000000</v>
      </c>
      <c r="AI91" s="293">
        <v>50000000</v>
      </c>
      <c r="AJ91" s="174">
        <v>0</v>
      </c>
      <c r="AK91" s="349"/>
      <c r="AL91" s="353"/>
      <c r="AM91" s="324">
        <v>50000000</v>
      </c>
      <c r="AN91" s="305">
        <v>0</v>
      </c>
      <c r="AO91" s="660"/>
      <c r="AP91" s="380"/>
      <c r="AQ91" s="372"/>
      <c r="AR91" s="329"/>
      <c r="AS91" s="5"/>
      <c r="AT91" s="5"/>
      <c r="AU91" s="5"/>
      <c r="AV91" s="5"/>
      <c r="AW91" s="5"/>
      <c r="AX91" s="5"/>
      <c r="AY91" s="6"/>
      <c r="AZ91" s="6"/>
      <c r="BA91" s="6"/>
      <c r="BB91" s="6"/>
    </row>
    <row r="92" spans="1:54" s="46" customFormat="1" ht="36.75" customHeight="1" x14ac:dyDescent="0.25">
      <c r="A92" s="5"/>
      <c r="B92" s="181"/>
      <c r="C92" s="239"/>
      <c r="D92" s="598"/>
      <c r="E92" s="231"/>
      <c r="F92" s="176"/>
      <c r="G92" s="220"/>
      <c r="H92" s="434" t="s">
        <v>54</v>
      </c>
      <c r="I92" s="198">
        <v>0.1</v>
      </c>
      <c r="J92" s="178" t="s">
        <v>23</v>
      </c>
      <c r="K92" s="188" t="s">
        <v>55</v>
      </c>
      <c r="L92" s="188">
        <v>2</v>
      </c>
      <c r="M92" s="178">
        <v>2</v>
      </c>
      <c r="N92" s="431">
        <v>1</v>
      </c>
      <c r="O92" s="178">
        <v>0</v>
      </c>
      <c r="P92" s="178">
        <v>1</v>
      </c>
      <c r="Q92" s="246">
        <f>U92*T92</f>
        <v>0</v>
      </c>
      <c r="R92" s="669">
        <f>Q92/P92</f>
        <v>0</v>
      </c>
      <c r="S92" s="667" t="s">
        <v>108</v>
      </c>
      <c r="T92" s="403">
        <v>1</v>
      </c>
      <c r="U92" s="403">
        <v>0</v>
      </c>
      <c r="V92" s="273"/>
      <c r="W92" s="288"/>
      <c r="X92" s="534"/>
      <c r="Y92" s="217">
        <f>35000000+10000000</f>
        <v>45000000</v>
      </c>
      <c r="Z92" s="401" t="s">
        <v>25</v>
      </c>
      <c r="AA92" s="345" t="s">
        <v>26</v>
      </c>
      <c r="AB92" s="362"/>
      <c r="AC92" s="346"/>
      <c r="AD92" s="334" t="s">
        <v>272</v>
      </c>
      <c r="AE92" s="334" t="s">
        <v>265</v>
      </c>
      <c r="AF92" s="334" t="s">
        <v>266</v>
      </c>
      <c r="AG92" s="334" t="s">
        <v>267</v>
      </c>
      <c r="AH92" s="359">
        <v>0</v>
      </c>
      <c r="AI92" s="358">
        <v>45000000</v>
      </c>
      <c r="AJ92" s="356">
        <v>0</v>
      </c>
      <c r="AK92" s="356">
        <f>AI92</f>
        <v>45000000</v>
      </c>
      <c r="AL92" s="359">
        <f>AJ92</f>
        <v>0</v>
      </c>
      <c r="AM92" s="644">
        <v>45000000</v>
      </c>
      <c r="AN92" s="651">
        <v>0</v>
      </c>
      <c r="AO92" s="652">
        <f>AM92</f>
        <v>45000000</v>
      </c>
      <c r="AP92" s="376">
        <f t="shared" ref="AP92:AP93" si="1">AN92</f>
        <v>0</v>
      </c>
      <c r="AQ92" s="365">
        <f>AP92/AO92</f>
        <v>0</v>
      </c>
      <c r="AR92" s="327"/>
      <c r="AS92" s="5"/>
      <c r="AT92" s="5"/>
      <c r="AU92" s="5"/>
      <c r="AV92" s="5"/>
      <c r="AW92" s="5"/>
      <c r="AX92" s="5"/>
      <c r="AY92" s="6"/>
      <c r="AZ92" s="6"/>
      <c r="BA92" s="6"/>
      <c r="BB92" s="6"/>
    </row>
    <row r="93" spans="1:54" s="46" customFormat="1" ht="15.75" customHeight="1" x14ac:dyDescent="0.25">
      <c r="A93" s="17"/>
      <c r="B93" s="181"/>
      <c r="C93" s="239"/>
      <c r="D93" s="599"/>
      <c r="E93" s="234"/>
      <c r="F93" s="177"/>
      <c r="G93" s="227"/>
      <c r="H93" s="436"/>
      <c r="I93" s="202"/>
      <c r="J93" s="180"/>
      <c r="K93" s="190"/>
      <c r="L93" s="190"/>
      <c r="M93" s="180"/>
      <c r="N93" s="433"/>
      <c r="O93" s="180"/>
      <c r="P93" s="180"/>
      <c r="Q93" s="247"/>
      <c r="R93" s="670"/>
      <c r="S93" s="668"/>
      <c r="T93" s="404"/>
      <c r="U93" s="404"/>
      <c r="V93" s="275"/>
      <c r="W93" s="289"/>
      <c r="X93" s="535"/>
      <c r="Y93" s="218"/>
      <c r="Z93" s="402"/>
      <c r="AA93" s="347"/>
      <c r="AB93" s="335"/>
      <c r="AC93" s="347"/>
      <c r="AD93" s="335"/>
      <c r="AE93" s="335"/>
      <c r="AF93" s="335"/>
      <c r="AG93" s="335"/>
      <c r="AH93" s="360"/>
      <c r="AI93" s="357"/>
      <c r="AJ93" s="357"/>
      <c r="AK93" s="357"/>
      <c r="AL93" s="360"/>
      <c r="AM93" s="645"/>
      <c r="AN93" s="645"/>
      <c r="AO93" s="661"/>
      <c r="AP93" s="377">
        <f t="shared" si="1"/>
        <v>0</v>
      </c>
      <c r="AQ93" s="375"/>
      <c r="AR93" s="329"/>
      <c r="AS93" s="5"/>
      <c r="AT93" s="5"/>
      <c r="AU93" s="5"/>
      <c r="AV93" s="5"/>
      <c r="AW93" s="5"/>
      <c r="AX93" s="5"/>
      <c r="AY93" s="6"/>
      <c r="AZ93" s="6"/>
      <c r="BA93" s="6"/>
      <c r="BB93" s="6"/>
    </row>
    <row r="94" spans="1:54" s="46" customFormat="1" ht="34.5" customHeight="1" x14ac:dyDescent="0.25">
      <c r="A94" s="5"/>
      <c r="B94" s="181"/>
      <c r="C94" s="239"/>
      <c r="D94" s="617" t="s">
        <v>56</v>
      </c>
      <c r="E94" s="231">
        <v>0.2</v>
      </c>
      <c r="F94" s="175"/>
      <c r="G94" s="220">
        <v>0.2</v>
      </c>
      <c r="H94" s="345" t="s">
        <v>57</v>
      </c>
      <c r="I94" s="610">
        <v>0.7</v>
      </c>
      <c r="J94" s="401" t="s">
        <v>23</v>
      </c>
      <c r="K94" s="345" t="s">
        <v>58</v>
      </c>
      <c r="L94" s="345">
        <v>4</v>
      </c>
      <c r="M94" s="401">
        <v>4</v>
      </c>
      <c r="N94" s="446">
        <v>1</v>
      </c>
      <c r="O94" s="401">
        <v>1</v>
      </c>
      <c r="P94" s="446">
        <v>1</v>
      </c>
      <c r="Q94" s="517">
        <f>U94</f>
        <v>0</v>
      </c>
      <c r="R94" s="514">
        <f>Q94/P94</f>
        <v>0</v>
      </c>
      <c r="S94" s="290" t="s">
        <v>303</v>
      </c>
      <c r="T94" s="57">
        <v>1</v>
      </c>
      <c r="U94" s="57">
        <v>0</v>
      </c>
      <c r="V94" s="258"/>
      <c r="W94" s="257"/>
      <c r="X94" s="399"/>
      <c r="Y94" s="252">
        <f>346500000+70000000</f>
        <v>416500000</v>
      </c>
      <c r="Z94" s="401" t="s">
        <v>25</v>
      </c>
      <c r="AA94" s="345" t="s">
        <v>26</v>
      </c>
      <c r="AB94" s="334" t="s">
        <v>127</v>
      </c>
      <c r="AC94" s="345" t="s">
        <v>211</v>
      </c>
      <c r="AD94" s="336" t="s">
        <v>284</v>
      </c>
      <c r="AE94" s="336" t="s">
        <v>285</v>
      </c>
      <c r="AF94" s="345" t="s">
        <v>286</v>
      </c>
      <c r="AG94" s="345" t="s">
        <v>287</v>
      </c>
      <c r="AH94" s="342">
        <v>160600000</v>
      </c>
      <c r="AI94" s="339">
        <v>160600000</v>
      </c>
      <c r="AJ94" s="363">
        <v>74112550</v>
      </c>
      <c r="AK94" s="363">
        <f>AI94</f>
        <v>160600000</v>
      </c>
      <c r="AL94" s="342">
        <f>AJ94</f>
        <v>74112550</v>
      </c>
      <c r="AM94" s="646">
        <v>160600000</v>
      </c>
      <c r="AN94" s="635">
        <v>74112550</v>
      </c>
      <c r="AO94" s="658">
        <f>AM94</f>
        <v>160600000</v>
      </c>
      <c r="AP94" s="378">
        <f>AN94</f>
        <v>74112550</v>
      </c>
      <c r="AQ94" s="370">
        <f>+AP94/AO94</f>
        <v>0.46147291407222912</v>
      </c>
      <c r="AR94" s="327"/>
      <c r="AS94" s="5"/>
      <c r="AT94" s="5"/>
      <c r="AU94" s="5"/>
      <c r="AV94" s="31">
        <f>AI94-160600000</f>
        <v>0</v>
      </c>
      <c r="AW94" s="5"/>
      <c r="AX94" s="5"/>
      <c r="AY94" s="6"/>
      <c r="AZ94" s="6"/>
      <c r="BA94" s="6"/>
      <c r="BB94" s="6"/>
    </row>
    <row r="95" spans="1:54" s="46" customFormat="1" ht="19.5" customHeight="1" x14ac:dyDescent="0.25">
      <c r="A95" s="5"/>
      <c r="B95" s="181"/>
      <c r="C95" s="239"/>
      <c r="D95" s="618"/>
      <c r="E95" s="231"/>
      <c r="F95" s="176"/>
      <c r="G95" s="220"/>
      <c r="H95" s="346"/>
      <c r="I95" s="423"/>
      <c r="J95" s="419"/>
      <c r="K95" s="346"/>
      <c r="L95" s="346"/>
      <c r="M95" s="419"/>
      <c r="N95" s="447"/>
      <c r="O95" s="419"/>
      <c r="P95" s="447"/>
      <c r="Q95" s="518"/>
      <c r="R95" s="515"/>
      <c r="S95" s="38" t="s">
        <v>305</v>
      </c>
      <c r="T95" s="57">
        <v>0.5</v>
      </c>
      <c r="U95" s="57">
        <v>0</v>
      </c>
      <c r="V95" s="258"/>
      <c r="W95" s="257"/>
      <c r="X95" s="529"/>
      <c r="Y95" s="253"/>
      <c r="Z95" s="419"/>
      <c r="AA95" s="346"/>
      <c r="AB95" s="362"/>
      <c r="AC95" s="346"/>
      <c r="AD95" s="337"/>
      <c r="AE95" s="337"/>
      <c r="AF95" s="346"/>
      <c r="AG95" s="346"/>
      <c r="AH95" s="343"/>
      <c r="AI95" s="340"/>
      <c r="AJ95" s="340"/>
      <c r="AK95" s="340"/>
      <c r="AL95" s="343"/>
      <c r="AM95" s="636"/>
      <c r="AN95" s="636"/>
      <c r="AO95" s="659"/>
      <c r="AP95" s="379"/>
      <c r="AQ95" s="371"/>
      <c r="AR95" s="328"/>
      <c r="AS95" s="5"/>
      <c r="AT95" s="5"/>
      <c r="AU95" s="5"/>
      <c r="AV95" s="5"/>
      <c r="AW95" s="5"/>
      <c r="AX95" s="5"/>
      <c r="AY95" s="6"/>
      <c r="AZ95" s="6"/>
      <c r="BA95" s="6"/>
      <c r="BB95" s="6"/>
    </row>
    <row r="96" spans="1:54" s="46" customFormat="1" ht="14.25" customHeight="1" x14ac:dyDescent="0.25">
      <c r="A96" s="5"/>
      <c r="B96" s="181"/>
      <c r="C96" s="239"/>
      <c r="D96" s="618"/>
      <c r="E96" s="231"/>
      <c r="F96" s="176"/>
      <c r="G96" s="220"/>
      <c r="H96" s="346"/>
      <c r="I96" s="423"/>
      <c r="J96" s="419"/>
      <c r="K96" s="346"/>
      <c r="L96" s="346"/>
      <c r="M96" s="419"/>
      <c r="N96" s="447"/>
      <c r="O96" s="419"/>
      <c r="P96" s="447"/>
      <c r="Q96" s="518"/>
      <c r="R96" s="515"/>
      <c r="S96" s="525" t="s">
        <v>304</v>
      </c>
      <c r="T96" s="527">
        <v>0.5</v>
      </c>
      <c r="U96" s="527">
        <v>0</v>
      </c>
      <c r="V96" s="258"/>
      <c r="W96" s="527"/>
      <c r="X96" s="529"/>
      <c r="Y96" s="253"/>
      <c r="Z96" s="419"/>
      <c r="AA96" s="346"/>
      <c r="AB96" s="362"/>
      <c r="AC96" s="346"/>
      <c r="AD96" s="337"/>
      <c r="AE96" s="337"/>
      <c r="AF96" s="346"/>
      <c r="AG96" s="346"/>
      <c r="AH96" s="343"/>
      <c r="AI96" s="340"/>
      <c r="AJ96" s="340"/>
      <c r="AK96" s="340"/>
      <c r="AL96" s="343"/>
      <c r="AM96" s="636"/>
      <c r="AN96" s="636"/>
      <c r="AO96" s="659"/>
      <c r="AP96" s="379"/>
      <c r="AQ96" s="371"/>
      <c r="AR96" s="328"/>
      <c r="AS96" s="5"/>
      <c r="AT96" s="5"/>
      <c r="AU96" s="5"/>
      <c r="AV96" s="5"/>
      <c r="AW96" s="5"/>
      <c r="AX96" s="5"/>
      <c r="AY96" s="6"/>
      <c r="AZ96" s="6"/>
      <c r="BA96" s="6"/>
      <c r="BB96" s="6"/>
    </row>
    <row r="97" spans="1:54" s="46" customFormat="1" ht="22.5" customHeight="1" x14ac:dyDescent="0.25">
      <c r="A97" s="5"/>
      <c r="B97" s="181"/>
      <c r="C97" s="239"/>
      <c r="D97" s="618"/>
      <c r="E97" s="231"/>
      <c r="F97" s="176"/>
      <c r="G97" s="220"/>
      <c r="H97" s="347"/>
      <c r="I97" s="472"/>
      <c r="J97" s="402"/>
      <c r="K97" s="347"/>
      <c r="L97" s="347"/>
      <c r="M97" s="402"/>
      <c r="N97" s="448"/>
      <c r="O97" s="402"/>
      <c r="P97" s="448"/>
      <c r="Q97" s="519"/>
      <c r="R97" s="516"/>
      <c r="S97" s="526"/>
      <c r="T97" s="528"/>
      <c r="U97" s="528"/>
      <c r="V97" s="258"/>
      <c r="W97" s="528"/>
      <c r="X97" s="400"/>
      <c r="Y97" s="254"/>
      <c r="Z97" s="402"/>
      <c r="AA97" s="347"/>
      <c r="AB97" s="362"/>
      <c r="AC97" s="346"/>
      <c r="AD97" s="338"/>
      <c r="AE97" s="338"/>
      <c r="AF97" s="347"/>
      <c r="AG97" s="347"/>
      <c r="AH97" s="344"/>
      <c r="AI97" s="341"/>
      <c r="AJ97" s="341"/>
      <c r="AK97" s="341"/>
      <c r="AL97" s="344"/>
      <c r="AM97" s="647"/>
      <c r="AN97" s="647"/>
      <c r="AO97" s="660"/>
      <c r="AP97" s="380"/>
      <c r="AQ97" s="372"/>
      <c r="AR97" s="330"/>
      <c r="AS97" s="5"/>
      <c r="AT97" s="5"/>
      <c r="AU97" s="5"/>
      <c r="AV97" s="5">
        <v>247018800</v>
      </c>
      <c r="AW97" s="5"/>
      <c r="AX97" s="5"/>
      <c r="AY97" s="6"/>
      <c r="AZ97" s="6"/>
      <c r="BA97" s="6"/>
      <c r="BB97" s="6"/>
    </row>
    <row r="98" spans="1:54" s="46" customFormat="1" ht="37.5" customHeight="1" x14ac:dyDescent="0.25">
      <c r="A98" s="5"/>
      <c r="B98" s="181"/>
      <c r="C98" s="239"/>
      <c r="D98" s="618"/>
      <c r="E98" s="231"/>
      <c r="F98" s="176"/>
      <c r="G98" s="220"/>
      <c r="H98" s="345" t="s">
        <v>59</v>
      </c>
      <c r="I98" s="191">
        <v>0.3</v>
      </c>
      <c r="J98" s="401" t="s">
        <v>34</v>
      </c>
      <c r="K98" s="345" t="s">
        <v>60</v>
      </c>
      <c r="L98" s="345">
        <v>1</v>
      </c>
      <c r="M98" s="401">
        <v>1</v>
      </c>
      <c r="N98" s="446">
        <v>1</v>
      </c>
      <c r="O98" s="401">
        <v>1</v>
      </c>
      <c r="P98" s="401">
        <v>1</v>
      </c>
      <c r="Q98" s="520">
        <f>U98*T98+U101*T101+U106*T106+U107*T107+U108*T108</f>
        <v>0.2</v>
      </c>
      <c r="R98" s="440">
        <f>Q98/P98</f>
        <v>0.2</v>
      </c>
      <c r="S98" s="255" t="s">
        <v>100</v>
      </c>
      <c r="T98" s="205">
        <v>0.2</v>
      </c>
      <c r="U98" s="203">
        <f>U99*T99+U100*T100</f>
        <v>0</v>
      </c>
      <c r="V98" s="275"/>
      <c r="W98" s="256"/>
      <c r="X98" s="282"/>
      <c r="Y98" s="51"/>
      <c r="Z98" s="401" t="s">
        <v>25</v>
      </c>
      <c r="AA98" s="345" t="s">
        <v>26</v>
      </c>
      <c r="AB98" s="362"/>
      <c r="AC98" s="346"/>
      <c r="AD98" s="336" t="s">
        <v>293</v>
      </c>
      <c r="AE98" s="336" t="s">
        <v>294</v>
      </c>
      <c r="AF98" s="345" t="s">
        <v>295</v>
      </c>
      <c r="AG98" s="345" t="s">
        <v>296</v>
      </c>
      <c r="AH98" s="359">
        <v>0</v>
      </c>
      <c r="AI98" s="364">
        <v>441816155</v>
      </c>
      <c r="AJ98" s="356">
        <v>20500000</v>
      </c>
      <c r="AK98" s="356">
        <f>+AI98+AI104+AI106+AI107+AI108+AI100+AI105</f>
        <v>1435774829</v>
      </c>
      <c r="AL98" s="359">
        <f>+AJ98+AJ104+AJ106+AJ107+AJ108+AJ100+AJ105</f>
        <v>57556250</v>
      </c>
      <c r="AM98" s="648">
        <v>441816155</v>
      </c>
      <c r="AN98" s="652">
        <f>20500000+12936892</f>
        <v>33436892</v>
      </c>
      <c r="AO98" s="652">
        <f>+AM98+AM104+AM106+AM107+AM108+AM100+AM105</f>
        <v>1435774829</v>
      </c>
      <c r="AP98" s="376">
        <f>+AN98+AN104+AN106+AN107+AN108+AN100+AN105</f>
        <v>117912500</v>
      </c>
      <c r="AQ98" s="365">
        <f>+AP98/AO98</f>
        <v>8.2124646301345625E-2</v>
      </c>
      <c r="AR98" s="331"/>
      <c r="AS98" s="5"/>
      <c r="AT98" s="5"/>
      <c r="AU98" s="5"/>
      <c r="AV98" s="5"/>
      <c r="AW98" s="5"/>
      <c r="AX98" s="5"/>
      <c r="AY98" s="6"/>
      <c r="AZ98" s="6"/>
      <c r="BA98" s="6"/>
      <c r="BB98" s="6"/>
    </row>
    <row r="99" spans="1:54" s="46" customFormat="1" ht="27" customHeight="1" x14ac:dyDescent="0.25">
      <c r="A99" s="5"/>
      <c r="B99" s="181"/>
      <c r="C99" s="239"/>
      <c r="D99" s="618"/>
      <c r="E99" s="231"/>
      <c r="F99" s="176"/>
      <c r="G99" s="220"/>
      <c r="H99" s="346"/>
      <c r="I99" s="192"/>
      <c r="J99" s="419"/>
      <c r="K99" s="346"/>
      <c r="L99" s="346"/>
      <c r="M99" s="419"/>
      <c r="N99" s="447"/>
      <c r="O99" s="419"/>
      <c r="P99" s="419"/>
      <c r="Q99" s="521"/>
      <c r="R99" s="441"/>
      <c r="S99" s="48" t="s">
        <v>101</v>
      </c>
      <c r="T99" s="69">
        <v>0.5</v>
      </c>
      <c r="U99" s="56">
        <v>0</v>
      </c>
      <c r="V99" s="98"/>
      <c r="W99" s="77"/>
      <c r="X99" s="283"/>
      <c r="Y99" s="51">
        <v>26500000</v>
      </c>
      <c r="Z99" s="419"/>
      <c r="AA99" s="346"/>
      <c r="AB99" s="362"/>
      <c r="AC99" s="346"/>
      <c r="AD99" s="337"/>
      <c r="AE99" s="337"/>
      <c r="AF99" s="346"/>
      <c r="AG99" s="346"/>
      <c r="AH99" s="361"/>
      <c r="AI99" s="354"/>
      <c r="AJ99" s="354"/>
      <c r="AK99" s="354"/>
      <c r="AL99" s="361"/>
      <c r="AM99" s="649"/>
      <c r="AN99" s="653"/>
      <c r="AO99" s="653"/>
      <c r="AP99" s="381"/>
      <c r="AQ99" s="366"/>
      <c r="AR99" s="332"/>
      <c r="AS99" s="5"/>
      <c r="AT99" s="5"/>
      <c r="AU99" s="5"/>
      <c r="AV99" s="5"/>
      <c r="AW99" s="5"/>
      <c r="AX99" s="5"/>
      <c r="AY99" s="6"/>
      <c r="AZ99" s="6"/>
      <c r="BA99" s="6"/>
      <c r="BB99" s="6"/>
    </row>
    <row r="100" spans="1:54" s="46" customFormat="1" ht="29.25" customHeight="1" x14ac:dyDescent="0.25">
      <c r="A100" s="5"/>
      <c r="B100" s="181"/>
      <c r="C100" s="239"/>
      <c r="D100" s="618"/>
      <c r="E100" s="231"/>
      <c r="F100" s="176"/>
      <c r="G100" s="220"/>
      <c r="H100" s="346"/>
      <c r="I100" s="192"/>
      <c r="J100" s="419"/>
      <c r="K100" s="346"/>
      <c r="L100" s="346"/>
      <c r="M100" s="419"/>
      <c r="N100" s="447"/>
      <c r="O100" s="419"/>
      <c r="P100" s="419"/>
      <c r="Q100" s="521"/>
      <c r="R100" s="441"/>
      <c r="S100" s="48" t="s">
        <v>102</v>
      </c>
      <c r="T100" s="69">
        <v>0.5</v>
      </c>
      <c r="U100" s="56">
        <v>0</v>
      </c>
      <c r="V100" s="98"/>
      <c r="W100" s="77"/>
      <c r="X100" s="283"/>
      <c r="Y100" s="51">
        <v>30000000</v>
      </c>
      <c r="Z100" s="419"/>
      <c r="AA100" s="346"/>
      <c r="AB100" s="362"/>
      <c r="AC100" s="346"/>
      <c r="AD100" s="362" t="s">
        <v>284</v>
      </c>
      <c r="AE100" s="362" t="s">
        <v>285</v>
      </c>
      <c r="AF100" s="362" t="s">
        <v>286</v>
      </c>
      <c r="AG100" s="362" t="s">
        <v>287</v>
      </c>
      <c r="AH100" s="361">
        <v>247018800</v>
      </c>
      <c r="AI100" s="355">
        <v>247018800</v>
      </c>
      <c r="AJ100" s="354">
        <v>37056250</v>
      </c>
      <c r="AK100" s="354"/>
      <c r="AL100" s="361"/>
      <c r="AM100" s="650">
        <v>247018800</v>
      </c>
      <c r="AN100" s="653">
        <v>74112500</v>
      </c>
      <c r="AO100" s="653"/>
      <c r="AP100" s="381"/>
      <c r="AQ100" s="366"/>
      <c r="AR100" s="332"/>
      <c r="AS100" s="5"/>
      <c r="AT100" s="5"/>
      <c r="AU100" s="5"/>
      <c r="AV100" s="5"/>
      <c r="AW100" s="5"/>
      <c r="AX100" s="5"/>
      <c r="AY100" s="6"/>
      <c r="AZ100" s="6"/>
      <c r="BA100" s="6"/>
      <c r="BB100" s="6"/>
    </row>
    <row r="101" spans="1:54" s="46" customFormat="1" ht="42" customHeight="1" x14ac:dyDescent="0.25">
      <c r="A101" s="5"/>
      <c r="B101" s="181"/>
      <c r="C101" s="239"/>
      <c r="D101" s="618"/>
      <c r="E101" s="231"/>
      <c r="F101" s="176"/>
      <c r="G101" s="220"/>
      <c r="H101" s="346"/>
      <c r="I101" s="192"/>
      <c r="J101" s="419"/>
      <c r="K101" s="346"/>
      <c r="L101" s="346"/>
      <c r="M101" s="419"/>
      <c r="N101" s="447"/>
      <c r="O101" s="419"/>
      <c r="P101" s="419"/>
      <c r="Q101" s="521"/>
      <c r="R101" s="441"/>
      <c r="S101" s="49" t="s">
        <v>103</v>
      </c>
      <c r="T101" s="82">
        <v>0.15</v>
      </c>
      <c r="U101" s="59">
        <f>U102*T102+U103*T103+U104*T104</f>
        <v>0</v>
      </c>
      <c r="V101" s="98"/>
      <c r="W101" s="119"/>
      <c r="X101" s="283"/>
      <c r="Y101" s="51"/>
      <c r="Z101" s="419"/>
      <c r="AA101" s="346"/>
      <c r="AB101" s="362"/>
      <c r="AC101" s="346"/>
      <c r="AD101" s="362"/>
      <c r="AE101" s="362"/>
      <c r="AF101" s="362"/>
      <c r="AG101" s="362"/>
      <c r="AH101" s="361"/>
      <c r="AI101" s="354"/>
      <c r="AJ101" s="354"/>
      <c r="AK101" s="354"/>
      <c r="AL101" s="361"/>
      <c r="AM101" s="649"/>
      <c r="AN101" s="653"/>
      <c r="AO101" s="653"/>
      <c r="AP101" s="381"/>
      <c r="AQ101" s="366"/>
      <c r="AR101" s="332"/>
      <c r="AS101" s="5"/>
      <c r="AT101" s="5"/>
      <c r="AU101" s="5"/>
      <c r="AV101" s="5"/>
      <c r="AW101" s="5"/>
      <c r="AX101" s="5"/>
      <c r="AY101" s="6"/>
      <c r="AZ101" s="6"/>
      <c r="BA101" s="6"/>
      <c r="BB101" s="6"/>
    </row>
    <row r="102" spans="1:54" s="46" customFormat="1" ht="24" customHeight="1" x14ac:dyDescent="0.25">
      <c r="A102" s="5"/>
      <c r="B102" s="181"/>
      <c r="C102" s="239"/>
      <c r="D102" s="618"/>
      <c r="E102" s="231"/>
      <c r="F102" s="176"/>
      <c r="G102" s="220"/>
      <c r="H102" s="346"/>
      <c r="I102" s="192"/>
      <c r="J102" s="419"/>
      <c r="K102" s="346"/>
      <c r="L102" s="346"/>
      <c r="M102" s="419"/>
      <c r="N102" s="447"/>
      <c r="O102" s="419"/>
      <c r="P102" s="419"/>
      <c r="Q102" s="521"/>
      <c r="R102" s="441"/>
      <c r="S102" s="48" t="s">
        <v>106</v>
      </c>
      <c r="T102" s="69">
        <v>0.3</v>
      </c>
      <c r="U102" s="56">
        <v>0</v>
      </c>
      <c r="V102" s="98"/>
      <c r="W102" s="77"/>
      <c r="X102" s="283"/>
      <c r="Y102" s="51">
        <v>9000000</v>
      </c>
      <c r="Z102" s="419"/>
      <c r="AA102" s="346"/>
      <c r="AB102" s="362"/>
      <c r="AC102" s="346"/>
      <c r="AD102" s="362"/>
      <c r="AE102" s="362"/>
      <c r="AF102" s="362"/>
      <c r="AG102" s="362"/>
      <c r="AH102" s="361"/>
      <c r="AI102" s="354"/>
      <c r="AJ102" s="354"/>
      <c r="AK102" s="354"/>
      <c r="AL102" s="361"/>
      <c r="AM102" s="649"/>
      <c r="AN102" s="653"/>
      <c r="AO102" s="653"/>
      <c r="AP102" s="381"/>
      <c r="AQ102" s="366"/>
      <c r="AR102" s="332"/>
      <c r="AS102" s="103"/>
      <c r="AT102" s="5"/>
      <c r="AU102" s="5"/>
      <c r="AV102" s="5"/>
      <c r="AW102" s="31"/>
      <c r="AX102" s="5"/>
      <c r="AY102" s="6"/>
      <c r="AZ102" s="6"/>
      <c r="BA102" s="6"/>
      <c r="BB102" s="6"/>
    </row>
    <row r="103" spans="1:54" s="46" customFormat="1" ht="35.25" customHeight="1" x14ac:dyDescent="0.25">
      <c r="A103" s="5"/>
      <c r="B103" s="181"/>
      <c r="C103" s="239"/>
      <c r="D103" s="618"/>
      <c r="E103" s="231"/>
      <c r="F103" s="176"/>
      <c r="G103" s="220"/>
      <c r="H103" s="346"/>
      <c r="I103" s="192"/>
      <c r="J103" s="419"/>
      <c r="K103" s="346"/>
      <c r="L103" s="346"/>
      <c r="M103" s="419"/>
      <c r="N103" s="447"/>
      <c r="O103" s="419"/>
      <c r="P103" s="419"/>
      <c r="Q103" s="521"/>
      <c r="R103" s="441"/>
      <c r="S103" s="49" t="s">
        <v>104</v>
      </c>
      <c r="T103" s="69">
        <v>0.3</v>
      </c>
      <c r="U103" s="56">
        <v>0</v>
      </c>
      <c r="V103" s="98"/>
      <c r="W103" s="77"/>
      <c r="X103" s="283"/>
      <c r="Y103" s="51">
        <v>31118800</v>
      </c>
      <c r="Z103" s="419"/>
      <c r="AA103" s="346"/>
      <c r="AB103" s="362"/>
      <c r="AC103" s="346"/>
      <c r="AD103" s="362"/>
      <c r="AE103" s="362"/>
      <c r="AF103" s="362"/>
      <c r="AG103" s="362"/>
      <c r="AH103" s="361"/>
      <c r="AI103" s="354"/>
      <c r="AJ103" s="354"/>
      <c r="AK103" s="354"/>
      <c r="AL103" s="361"/>
      <c r="AM103" s="649"/>
      <c r="AN103" s="653"/>
      <c r="AO103" s="653"/>
      <c r="AP103" s="381"/>
      <c r="AQ103" s="366"/>
      <c r="AR103" s="332"/>
      <c r="AS103" s="5"/>
      <c r="AT103" s="31"/>
      <c r="AU103" s="5"/>
      <c r="AV103" s="5"/>
      <c r="AW103" s="5"/>
      <c r="AX103" s="5"/>
      <c r="AY103" s="6"/>
      <c r="AZ103" s="6"/>
      <c r="BA103" s="6"/>
      <c r="BB103" s="6"/>
    </row>
    <row r="104" spans="1:54" s="46" customFormat="1" ht="49.5" customHeight="1" x14ac:dyDescent="0.25">
      <c r="A104" s="5"/>
      <c r="B104" s="181"/>
      <c r="C104" s="239"/>
      <c r="D104" s="618"/>
      <c r="E104" s="231"/>
      <c r="F104" s="176"/>
      <c r="G104" s="220"/>
      <c r="H104" s="346"/>
      <c r="I104" s="192"/>
      <c r="J104" s="419"/>
      <c r="K104" s="346"/>
      <c r="L104" s="346"/>
      <c r="M104" s="419"/>
      <c r="N104" s="447"/>
      <c r="O104" s="419"/>
      <c r="P104" s="419"/>
      <c r="Q104" s="521"/>
      <c r="R104" s="441"/>
      <c r="S104" s="531" t="s">
        <v>157</v>
      </c>
      <c r="T104" s="620">
        <v>0.4</v>
      </c>
      <c r="U104" s="547">
        <v>0</v>
      </c>
      <c r="V104" s="98"/>
      <c r="W104" s="547"/>
      <c r="X104" s="283"/>
      <c r="Y104" s="52">
        <f>240505263+115500000+30250000</f>
        <v>386255263</v>
      </c>
      <c r="Z104" s="419"/>
      <c r="AA104" s="346"/>
      <c r="AB104" s="362"/>
      <c r="AC104" s="346"/>
      <c r="AD104" s="128" t="s">
        <v>281</v>
      </c>
      <c r="AE104" s="129" t="s">
        <v>280</v>
      </c>
      <c r="AF104" s="96" t="s">
        <v>282</v>
      </c>
      <c r="AG104" s="96" t="s">
        <v>283</v>
      </c>
      <c r="AH104" s="125">
        <v>0</v>
      </c>
      <c r="AI104" s="264">
        <v>70000000</v>
      </c>
      <c r="AJ104" s="264">
        <v>0</v>
      </c>
      <c r="AK104" s="354"/>
      <c r="AL104" s="361"/>
      <c r="AM104" s="307">
        <v>70000000</v>
      </c>
      <c r="AN104" s="321">
        <v>0</v>
      </c>
      <c r="AO104" s="653"/>
      <c r="AP104" s="381"/>
      <c r="AQ104" s="366"/>
      <c r="AR104" s="332"/>
      <c r="AS104" s="5"/>
      <c r="AT104" s="5"/>
      <c r="AU104" s="5"/>
      <c r="AV104" s="5"/>
      <c r="AW104" s="5"/>
      <c r="AX104" s="5"/>
      <c r="AY104" s="6"/>
      <c r="AZ104" s="6"/>
      <c r="BA104" s="6"/>
      <c r="BB104" s="6"/>
    </row>
    <row r="105" spans="1:54" s="46" customFormat="1" ht="49.5" customHeight="1" x14ac:dyDescent="0.25">
      <c r="A105" s="5"/>
      <c r="B105" s="181"/>
      <c r="C105" s="239"/>
      <c r="D105" s="618"/>
      <c r="E105" s="231"/>
      <c r="F105" s="265"/>
      <c r="G105" s="220"/>
      <c r="H105" s="346"/>
      <c r="I105" s="266"/>
      <c r="J105" s="419"/>
      <c r="K105" s="346"/>
      <c r="L105" s="346"/>
      <c r="M105" s="419"/>
      <c r="N105" s="447"/>
      <c r="O105" s="419"/>
      <c r="P105" s="419"/>
      <c r="Q105" s="521"/>
      <c r="R105" s="441"/>
      <c r="S105" s="532"/>
      <c r="T105" s="621"/>
      <c r="U105" s="548"/>
      <c r="V105" s="98"/>
      <c r="W105" s="548"/>
      <c r="X105" s="283"/>
      <c r="Y105" s="52"/>
      <c r="Z105" s="419"/>
      <c r="AA105" s="346"/>
      <c r="AB105" s="362"/>
      <c r="AC105" s="346"/>
      <c r="AD105" s="128" t="s">
        <v>317</v>
      </c>
      <c r="AE105" s="96" t="s">
        <v>318</v>
      </c>
      <c r="AF105" s="96" t="s">
        <v>319</v>
      </c>
      <c r="AG105" s="96" t="s">
        <v>320</v>
      </c>
      <c r="AH105" s="125">
        <v>0</v>
      </c>
      <c r="AI105" s="281">
        <v>650000000</v>
      </c>
      <c r="AJ105" s="281">
        <v>0</v>
      </c>
      <c r="AK105" s="354"/>
      <c r="AL105" s="361"/>
      <c r="AM105" s="307">
        <v>650000000</v>
      </c>
      <c r="AN105" s="321">
        <v>0</v>
      </c>
      <c r="AO105" s="653"/>
      <c r="AP105" s="381"/>
      <c r="AQ105" s="366"/>
      <c r="AR105" s="332"/>
      <c r="AS105" s="5"/>
      <c r="AT105" s="5"/>
      <c r="AU105" s="5"/>
      <c r="AV105" s="5"/>
      <c r="AW105" s="5"/>
      <c r="AX105" s="5"/>
      <c r="AY105" s="6"/>
      <c r="AZ105" s="6"/>
      <c r="BA105" s="6"/>
      <c r="BB105" s="6"/>
    </row>
    <row r="106" spans="1:54" s="46" customFormat="1" ht="39" customHeight="1" x14ac:dyDescent="0.25">
      <c r="A106" s="5"/>
      <c r="B106" s="181"/>
      <c r="C106" s="239"/>
      <c r="D106" s="618"/>
      <c r="E106" s="231"/>
      <c r="F106" s="176"/>
      <c r="G106" s="220"/>
      <c r="H106" s="346"/>
      <c r="I106" s="192"/>
      <c r="J106" s="419"/>
      <c r="K106" s="346"/>
      <c r="L106" s="346"/>
      <c r="M106" s="419"/>
      <c r="N106" s="447"/>
      <c r="O106" s="419"/>
      <c r="P106" s="419"/>
      <c r="Q106" s="521"/>
      <c r="R106" s="441"/>
      <c r="S106" s="49" t="s">
        <v>105</v>
      </c>
      <c r="T106" s="82">
        <v>0.15</v>
      </c>
      <c r="U106" s="59">
        <f>0/4</f>
        <v>0</v>
      </c>
      <c r="V106" s="98"/>
      <c r="W106" s="119"/>
      <c r="X106" s="283"/>
      <c r="Y106" s="52">
        <v>12000766</v>
      </c>
      <c r="Z106" s="419"/>
      <c r="AA106" s="346"/>
      <c r="AB106" s="362"/>
      <c r="AC106" s="346"/>
      <c r="AD106" s="129" t="s">
        <v>292</v>
      </c>
      <c r="AE106" s="128" t="s">
        <v>294</v>
      </c>
      <c r="AF106" s="96" t="s">
        <v>295</v>
      </c>
      <c r="AG106" s="96" t="s">
        <v>296</v>
      </c>
      <c r="AH106" s="125">
        <v>0</v>
      </c>
      <c r="AI106" s="300">
        <v>12000000</v>
      </c>
      <c r="AJ106" s="264">
        <v>0</v>
      </c>
      <c r="AK106" s="354"/>
      <c r="AL106" s="361"/>
      <c r="AM106" s="317">
        <v>12000000</v>
      </c>
      <c r="AN106" s="321">
        <v>0</v>
      </c>
      <c r="AO106" s="653"/>
      <c r="AP106" s="381"/>
      <c r="AQ106" s="366"/>
      <c r="AR106" s="332"/>
      <c r="AS106" s="5"/>
      <c r="AT106" s="5"/>
      <c r="AU106" s="6"/>
      <c r="AV106" s="6"/>
      <c r="AW106" s="6"/>
      <c r="AX106" s="6"/>
    </row>
    <row r="107" spans="1:54" s="46" customFormat="1" ht="204" x14ac:dyDescent="0.25">
      <c r="A107" s="5"/>
      <c r="B107" s="181"/>
      <c r="C107" s="239"/>
      <c r="D107" s="618"/>
      <c r="E107" s="231"/>
      <c r="F107" s="176"/>
      <c r="G107" s="220"/>
      <c r="H107" s="346"/>
      <c r="I107" s="192"/>
      <c r="J107" s="419"/>
      <c r="K107" s="346"/>
      <c r="L107" s="346"/>
      <c r="M107" s="419"/>
      <c r="N107" s="447"/>
      <c r="O107" s="419"/>
      <c r="P107" s="419"/>
      <c r="Q107" s="521"/>
      <c r="R107" s="441"/>
      <c r="S107" s="55" t="s">
        <v>156</v>
      </c>
      <c r="T107" s="82">
        <v>0.2</v>
      </c>
      <c r="U107" s="59">
        <v>1</v>
      </c>
      <c r="V107" s="98"/>
      <c r="W107" s="285" t="s">
        <v>307</v>
      </c>
      <c r="X107" s="258" t="s">
        <v>308</v>
      </c>
      <c r="Y107" s="52">
        <v>15000000</v>
      </c>
      <c r="Z107" s="419"/>
      <c r="AA107" s="346"/>
      <c r="AB107" s="362"/>
      <c r="AC107" s="346"/>
      <c r="AD107" s="128" t="s">
        <v>289</v>
      </c>
      <c r="AE107" s="129" t="s">
        <v>288</v>
      </c>
      <c r="AF107" s="96" t="s">
        <v>290</v>
      </c>
      <c r="AG107" s="96" t="s">
        <v>291</v>
      </c>
      <c r="AH107" s="125">
        <v>10363108</v>
      </c>
      <c r="AI107" s="264">
        <v>10363108</v>
      </c>
      <c r="AJ107" s="264">
        <v>0</v>
      </c>
      <c r="AK107" s="354"/>
      <c r="AL107" s="361"/>
      <c r="AM107" s="307">
        <v>10363108</v>
      </c>
      <c r="AN107" s="321">
        <v>10363108</v>
      </c>
      <c r="AO107" s="653"/>
      <c r="AP107" s="381"/>
      <c r="AQ107" s="366"/>
      <c r="AR107" s="332"/>
      <c r="AS107" s="5"/>
      <c r="AT107" s="5"/>
      <c r="AU107" s="6"/>
      <c r="AV107" s="6"/>
      <c r="AW107" s="6"/>
      <c r="AX107" s="6"/>
    </row>
    <row r="108" spans="1:54" s="46" customFormat="1" ht="34.5" customHeight="1" thickBot="1" x14ac:dyDescent="0.3">
      <c r="A108" s="5"/>
      <c r="B108" s="182"/>
      <c r="C108" s="240"/>
      <c r="D108" s="619"/>
      <c r="E108" s="235"/>
      <c r="F108" s="183"/>
      <c r="G108" s="221"/>
      <c r="H108" s="524"/>
      <c r="I108" s="215"/>
      <c r="J108" s="530"/>
      <c r="K108" s="524"/>
      <c r="L108" s="524"/>
      <c r="M108" s="530"/>
      <c r="N108" s="536"/>
      <c r="O108" s="530"/>
      <c r="P108" s="530"/>
      <c r="Q108" s="522"/>
      <c r="R108" s="523"/>
      <c r="S108" s="50" t="s">
        <v>110</v>
      </c>
      <c r="T108" s="89">
        <v>0.3</v>
      </c>
      <c r="U108" s="101">
        <v>0</v>
      </c>
      <c r="V108" s="243"/>
      <c r="W108" s="120"/>
      <c r="X108" s="284"/>
      <c r="Y108" s="102">
        <v>20000000</v>
      </c>
      <c r="Z108" s="530"/>
      <c r="AA108" s="524"/>
      <c r="AB108" s="533"/>
      <c r="AC108" s="524"/>
      <c r="AD108" s="136" t="s">
        <v>284</v>
      </c>
      <c r="AE108" s="136" t="s">
        <v>285</v>
      </c>
      <c r="AF108" s="137" t="s">
        <v>286</v>
      </c>
      <c r="AG108" s="137" t="s">
        <v>287</v>
      </c>
      <c r="AH108" s="196">
        <v>4576766</v>
      </c>
      <c r="AI108" s="299">
        <v>4576766</v>
      </c>
      <c r="AJ108" s="264">
        <v>0</v>
      </c>
      <c r="AK108" s="369"/>
      <c r="AL108" s="368"/>
      <c r="AM108" s="318">
        <v>4576766</v>
      </c>
      <c r="AN108" s="321">
        <v>0</v>
      </c>
      <c r="AO108" s="662"/>
      <c r="AP108" s="382"/>
      <c r="AQ108" s="367"/>
      <c r="AR108" s="333"/>
      <c r="AS108" s="5"/>
      <c r="AT108" s="5"/>
      <c r="AU108" s="6"/>
      <c r="AV108" s="6"/>
      <c r="AW108" s="6"/>
      <c r="AX108" s="6"/>
    </row>
    <row r="109" spans="1:54" ht="15.75" thickBot="1" x14ac:dyDescent="0.3">
      <c r="A109" s="1"/>
      <c r="B109" s="509" t="s">
        <v>169</v>
      </c>
      <c r="C109" s="510"/>
      <c r="D109" s="510"/>
      <c r="E109" s="510"/>
      <c r="F109" s="510"/>
      <c r="G109" s="510"/>
      <c r="H109" s="510"/>
      <c r="I109" s="510"/>
      <c r="J109" s="510"/>
      <c r="K109" s="510"/>
      <c r="L109" s="510"/>
      <c r="M109" s="510"/>
      <c r="N109" s="510"/>
      <c r="O109" s="510"/>
      <c r="P109" s="510"/>
      <c r="Q109" s="510"/>
      <c r="R109" s="110">
        <f>AVERAGE(R13:R108)</f>
        <v>0.1367532967032967</v>
      </c>
      <c r="S109" s="509"/>
      <c r="T109" s="510"/>
      <c r="U109" s="510"/>
      <c r="V109" s="510"/>
      <c r="W109" s="510"/>
      <c r="X109" s="510"/>
      <c r="Y109" s="104">
        <f>SUM(Y13:Y108)</f>
        <v>5968252207</v>
      </c>
      <c r="Z109" s="511"/>
      <c r="AA109" s="512"/>
      <c r="AB109" s="513"/>
      <c r="AC109" s="511"/>
      <c r="AD109" s="512"/>
      <c r="AE109" s="512"/>
      <c r="AF109" s="512"/>
      <c r="AG109" s="513"/>
      <c r="AH109" s="131">
        <f t="shared" ref="AH109:AP109" si="2">SUM(AH13:AH108)</f>
        <v>2700931328</v>
      </c>
      <c r="AI109" s="132">
        <f t="shared" si="2"/>
        <v>6625368218</v>
      </c>
      <c r="AJ109" s="133">
        <f t="shared" si="2"/>
        <v>1398464080</v>
      </c>
      <c r="AK109" s="135">
        <f t="shared" si="2"/>
        <v>6625368218</v>
      </c>
      <c r="AL109" s="133">
        <f t="shared" si="2"/>
        <v>1398464080</v>
      </c>
      <c r="AM109" s="309">
        <f>SUM(AM13:AM108)</f>
        <v>6625368218</v>
      </c>
      <c r="AN109" s="309">
        <f>SUM(AN13:AN108)</f>
        <v>1684397090</v>
      </c>
      <c r="AO109" s="309">
        <f>SUM(AO13:AO108)</f>
        <v>6625368218</v>
      </c>
      <c r="AP109" s="133">
        <f t="shared" si="2"/>
        <v>1684397090</v>
      </c>
      <c r="AQ109" s="134">
        <f>AP109/AO109</f>
        <v>0.25423448698651635</v>
      </c>
      <c r="AR109" s="105"/>
      <c r="AS109" s="5"/>
      <c r="AT109" s="5"/>
      <c r="AU109" s="6"/>
      <c r="AV109" s="6"/>
      <c r="AW109" s="6"/>
      <c r="AX109" s="6"/>
    </row>
    <row r="110" spans="1:54" x14ac:dyDescent="0.25">
      <c r="A110" s="1"/>
      <c r="B110" s="5"/>
      <c r="C110" s="5"/>
      <c r="D110" s="5"/>
      <c r="E110" s="5"/>
      <c r="F110" s="19"/>
      <c r="G110" s="5"/>
      <c r="H110" s="18"/>
      <c r="I110" s="5"/>
      <c r="J110" s="5"/>
      <c r="K110" s="5"/>
      <c r="L110" s="5"/>
      <c r="M110" s="5"/>
      <c r="N110" s="5"/>
      <c r="O110" s="5"/>
      <c r="P110" s="5"/>
      <c r="Q110" s="5"/>
      <c r="R110" s="5"/>
      <c r="Y110" s="31"/>
      <c r="Z110" s="5"/>
      <c r="AA110" s="5"/>
      <c r="AB110" s="5"/>
      <c r="AC110" s="5"/>
      <c r="AD110" s="5"/>
      <c r="AE110" s="5"/>
      <c r="AF110" s="5"/>
      <c r="AG110" s="5"/>
      <c r="AH110" s="5"/>
      <c r="AI110" s="5"/>
      <c r="AJ110" s="5"/>
      <c r="AK110" s="5"/>
      <c r="AL110" s="5"/>
      <c r="AM110" s="5"/>
      <c r="AN110" s="5"/>
      <c r="AO110" s="5"/>
      <c r="AP110" s="5"/>
      <c r="AQ110" s="5"/>
      <c r="AR110" s="5"/>
      <c r="AS110" s="5"/>
      <c r="AT110" s="5"/>
      <c r="AU110" s="6"/>
      <c r="AV110" s="6"/>
      <c r="AW110" s="6"/>
      <c r="AX110" s="6"/>
    </row>
    <row r="111" spans="1:54" x14ac:dyDescent="0.25">
      <c r="A111" s="1"/>
      <c r="B111" s="5"/>
      <c r="C111" s="5"/>
      <c r="D111" s="5"/>
      <c r="E111" s="5"/>
      <c r="F111" s="19"/>
      <c r="G111" s="5"/>
      <c r="H111" s="18"/>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6"/>
      <c r="AV111" s="6"/>
      <c r="AW111" s="6"/>
      <c r="AX111" s="6"/>
    </row>
    <row r="112" spans="1:54" x14ac:dyDescent="0.25">
      <c r="A112" s="1"/>
      <c r="B112" s="5"/>
      <c r="C112" s="5"/>
      <c r="D112" s="5"/>
      <c r="E112" s="5"/>
      <c r="F112" s="19"/>
      <c r="G112" s="5"/>
      <c r="H112" s="18"/>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6"/>
      <c r="AV112" s="6"/>
      <c r="AW112" s="6"/>
      <c r="AX112" s="6"/>
    </row>
    <row r="113" spans="1:50" x14ac:dyDescent="0.25">
      <c r="A113" s="1"/>
      <c r="B113" s="5"/>
      <c r="C113" s="5"/>
      <c r="D113" s="5"/>
      <c r="E113" s="5"/>
      <c r="F113" s="19"/>
      <c r="G113" s="5"/>
      <c r="H113" s="18"/>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6"/>
      <c r="AV113" s="6"/>
      <c r="AW113" s="6"/>
      <c r="AX113" s="6"/>
    </row>
    <row r="114" spans="1:50" x14ac:dyDescent="0.25">
      <c r="A114" s="1"/>
      <c r="B114" s="5"/>
      <c r="C114" s="5"/>
      <c r="D114" s="5"/>
      <c r="E114" s="5"/>
      <c r="F114" s="19"/>
      <c r="G114" s="5"/>
      <c r="H114" s="18"/>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31"/>
      <c r="AO114" s="5"/>
      <c r="AP114" s="5"/>
      <c r="AQ114" s="5"/>
      <c r="AR114" s="5"/>
      <c r="AS114" s="5"/>
      <c r="AT114" s="5"/>
      <c r="AU114" s="6"/>
      <c r="AV114" s="6"/>
      <c r="AW114" s="6"/>
      <c r="AX114" s="6"/>
    </row>
    <row r="115" spans="1:50" x14ac:dyDescent="0.25">
      <c r="A115" s="1"/>
      <c r="B115" s="5"/>
      <c r="C115" s="5"/>
      <c r="D115" s="5"/>
      <c r="E115" s="5"/>
      <c r="F115" s="19"/>
      <c r="G115" s="5"/>
      <c r="H115" s="18"/>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6"/>
      <c r="AV115" s="6"/>
      <c r="AW115" s="6"/>
      <c r="AX115" s="6"/>
    </row>
    <row r="116" spans="1:50" x14ac:dyDescent="0.25">
      <c r="A116" s="1"/>
      <c r="B116" s="5"/>
      <c r="C116" s="5"/>
      <c r="D116" s="5"/>
      <c r="E116" s="5"/>
      <c r="F116" s="19"/>
      <c r="G116" s="5"/>
      <c r="H116" s="18"/>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31"/>
      <c r="AM116" s="31"/>
      <c r="AN116" s="31"/>
      <c r="AO116" s="31"/>
      <c r="AP116" s="31"/>
      <c r="AQ116" s="5"/>
      <c r="AR116" s="5"/>
      <c r="AS116" s="5"/>
      <c r="AT116" s="5"/>
      <c r="AU116" s="6"/>
      <c r="AV116" s="6"/>
      <c r="AW116" s="6"/>
      <c r="AX116" s="6"/>
    </row>
    <row r="117" spans="1:50" x14ac:dyDescent="0.25">
      <c r="A117" s="1"/>
      <c r="B117" s="5"/>
      <c r="C117" s="5"/>
      <c r="D117" s="5"/>
      <c r="E117" s="5"/>
      <c r="F117" s="19"/>
      <c r="G117" s="5"/>
      <c r="H117" s="18"/>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6"/>
      <c r="AV117" s="6"/>
      <c r="AW117" s="6"/>
      <c r="AX117" s="6"/>
    </row>
    <row r="118" spans="1:50" x14ac:dyDescent="0.25">
      <c r="A118" s="1"/>
      <c r="B118" s="5"/>
      <c r="C118" s="5"/>
      <c r="D118" s="5"/>
      <c r="E118" s="5"/>
      <c r="F118" s="19"/>
      <c r="G118" s="5"/>
      <c r="H118" s="18"/>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42"/>
      <c r="AO118" s="5"/>
      <c r="AP118" s="5"/>
      <c r="AQ118" s="5"/>
      <c r="AR118" s="5"/>
      <c r="AS118" s="5"/>
      <c r="AT118" s="5"/>
      <c r="AU118" s="6"/>
      <c r="AV118" s="6"/>
      <c r="AW118" s="6"/>
      <c r="AX118" s="6"/>
    </row>
    <row r="119" spans="1:50" x14ac:dyDescent="0.25">
      <c r="A119" s="1"/>
      <c r="B119" s="5"/>
      <c r="C119" s="5"/>
      <c r="D119" s="5"/>
      <c r="E119" s="5"/>
      <c r="F119" s="19"/>
      <c r="G119" s="5"/>
      <c r="H119" s="18"/>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6"/>
      <c r="AV119" s="6"/>
      <c r="AW119" s="6"/>
      <c r="AX119" s="6"/>
    </row>
    <row r="120" spans="1:50" x14ac:dyDescent="0.25">
      <c r="A120" s="1"/>
      <c r="B120" s="5"/>
      <c r="C120" s="5"/>
      <c r="D120" s="5"/>
      <c r="E120" s="5"/>
      <c r="F120" s="19"/>
      <c r="G120" s="5"/>
      <c r="H120" s="18"/>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6"/>
      <c r="AV120" s="6"/>
      <c r="AW120" s="6"/>
      <c r="AX120" s="6"/>
    </row>
    <row r="121" spans="1:50" x14ac:dyDescent="0.25">
      <c r="A121" s="1"/>
      <c r="B121" s="5"/>
      <c r="C121" s="5"/>
      <c r="D121" s="5"/>
      <c r="E121" s="5"/>
      <c r="F121" s="19"/>
      <c r="G121" s="5"/>
      <c r="H121" s="18"/>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6"/>
      <c r="AV121" s="6"/>
      <c r="AW121" s="6"/>
      <c r="AX121" s="6"/>
    </row>
    <row r="122" spans="1:50" x14ac:dyDescent="0.25">
      <c r="A122" s="1"/>
      <c r="B122" s="5"/>
      <c r="C122" s="5"/>
      <c r="D122" s="5"/>
      <c r="E122" s="5"/>
      <c r="F122" s="19"/>
      <c r="G122" s="5"/>
      <c r="H122" s="18"/>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304"/>
      <c r="AN122" s="5"/>
      <c r="AO122" s="5"/>
      <c r="AP122" s="5"/>
      <c r="AQ122" s="5"/>
      <c r="AR122" s="5"/>
      <c r="AS122" s="5"/>
      <c r="AT122" s="5"/>
      <c r="AU122" s="6"/>
      <c r="AV122" s="6"/>
      <c r="AW122" s="6"/>
      <c r="AX122" s="6"/>
    </row>
    <row r="123" spans="1:50" x14ac:dyDescent="0.25">
      <c r="A123" s="1"/>
      <c r="B123" s="5"/>
      <c r="C123" s="5"/>
      <c r="D123" s="5"/>
      <c r="E123" s="5"/>
      <c r="F123" s="19"/>
      <c r="G123" s="5"/>
      <c r="H123" s="18"/>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304"/>
      <c r="AN123" s="31"/>
      <c r="AO123" s="5"/>
      <c r="AP123" s="5"/>
      <c r="AQ123" s="5"/>
      <c r="AR123" s="5"/>
      <c r="AS123" s="5"/>
      <c r="AT123" s="5"/>
      <c r="AU123" s="6"/>
      <c r="AV123" s="6"/>
      <c r="AW123" s="6"/>
      <c r="AX123" s="6"/>
    </row>
    <row r="124" spans="1:50" x14ac:dyDescent="0.25">
      <c r="A124" s="1"/>
      <c r="B124" s="5"/>
      <c r="C124" s="5"/>
      <c r="D124" s="5"/>
      <c r="E124" s="5"/>
      <c r="F124" s="19"/>
      <c r="G124" s="5"/>
      <c r="H124" s="18"/>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6"/>
      <c r="AV124" s="6"/>
      <c r="AW124" s="6"/>
      <c r="AX124" s="6"/>
    </row>
    <row r="125" spans="1:50" x14ac:dyDescent="0.25">
      <c r="A125" s="1"/>
      <c r="B125" s="5"/>
      <c r="C125" s="5"/>
      <c r="D125" s="5"/>
      <c r="E125" s="5"/>
      <c r="F125" s="19"/>
      <c r="G125" s="5"/>
      <c r="H125" s="18"/>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6"/>
      <c r="AV125" s="6"/>
      <c r="AW125" s="6"/>
      <c r="AX125" s="6"/>
    </row>
    <row r="126" spans="1:50" x14ac:dyDescent="0.25">
      <c r="A126" s="1"/>
      <c r="B126" s="5"/>
      <c r="C126" s="5"/>
      <c r="D126" s="5"/>
      <c r="E126" s="5"/>
      <c r="F126" s="19"/>
      <c r="G126" s="5"/>
      <c r="H126" s="18"/>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6"/>
      <c r="AV126" s="6"/>
      <c r="AW126" s="6"/>
      <c r="AX126" s="6"/>
    </row>
    <row r="127" spans="1:50" x14ac:dyDescent="0.25">
      <c r="A127" s="1"/>
      <c r="B127" s="5"/>
      <c r="C127" s="5"/>
      <c r="D127" s="5"/>
      <c r="E127" s="5"/>
      <c r="F127" s="19"/>
      <c r="G127" s="5"/>
      <c r="H127" s="18"/>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6"/>
      <c r="AV127" s="6"/>
      <c r="AW127" s="6"/>
      <c r="AX127" s="6"/>
    </row>
    <row r="128" spans="1:50" x14ac:dyDescent="0.25">
      <c r="A128" s="1"/>
      <c r="B128" s="5"/>
      <c r="C128" s="5"/>
      <c r="D128" s="5"/>
      <c r="E128" s="5"/>
      <c r="F128" s="19"/>
      <c r="G128" s="5"/>
      <c r="H128" s="18"/>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6"/>
      <c r="AV128" s="6"/>
      <c r="AW128" s="6"/>
      <c r="AX128" s="6"/>
    </row>
    <row r="129" spans="1:50" x14ac:dyDescent="0.25">
      <c r="A129" s="1"/>
      <c r="B129" s="5"/>
      <c r="C129" s="5"/>
      <c r="D129" s="5"/>
      <c r="E129" s="5"/>
      <c r="F129" s="19"/>
      <c r="G129" s="5"/>
      <c r="H129" s="18"/>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42"/>
      <c r="AM129" s="5"/>
      <c r="AN129" s="5"/>
      <c r="AO129" s="5"/>
      <c r="AP129" s="5"/>
      <c r="AQ129" s="5"/>
      <c r="AR129" s="5"/>
      <c r="AS129" s="5"/>
      <c r="AT129" s="5"/>
      <c r="AU129" s="6"/>
      <c r="AV129" s="6"/>
      <c r="AW129" s="6"/>
      <c r="AX129" s="6"/>
    </row>
    <row r="130" spans="1:50" x14ac:dyDescent="0.25">
      <c r="A130" s="1"/>
      <c r="B130" s="5"/>
      <c r="C130" s="5"/>
      <c r="D130" s="5"/>
      <c r="E130" s="5"/>
      <c r="F130" s="19"/>
      <c r="G130" s="5"/>
      <c r="H130" s="18"/>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13"/>
      <c r="AM130" s="5"/>
      <c r="AN130" s="5"/>
      <c r="AO130" s="5"/>
      <c r="AP130" s="5"/>
      <c r="AQ130" s="5"/>
      <c r="AR130" s="5"/>
      <c r="AS130" s="5"/>
      <c r="AT130" s="5"/>
      <c r="AU130" s="6"/>
      <c r="AV130" s="6"/>
      <c r="AW130" s="6"/>
      <c r="AX130" s="6"/>
    </row>
    <row r="131" spans="1:50" x14ac:dyDescent="0.25">
      <c r="A131" s="1"/>
      <c r="B131" s="5"/>
      <c r="C131" s="5"/>
      <c r="D131" s="5"/>
      <c r="E131" s="5"/>
      <c r="F131" s="19"/>
      <c r="G131" s="5"/>
      <c r="H131" s="18"/>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6"/>
      <c r="AV131" s="6"/>
      <c r="AW131" s="6"/>
      <c r="AX131" s="6"/>
    </row>
    <row r="132" spans="1:50" x14ac:dyDescent="0.25">
      <c r="A132" s="1"/>
      <c r="B132" s="5"/>
      <c r="C132" s="5"/>
      <c r="D132" s="5"/>
      <c r="E132" s="5"/>
      <c r="F132" s="19"/>
      <c r="G132" s="5"/>
      <c r="H132" s="18"/>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6"/>
      <c r="AV132" s="6"/>
      <c r="AW132" s="6"/>
      <c r="AX132" s="6"/>
    </row>
    <row r="133" spans="1:50" x14ac:dyDescent="0.25">
      <c r="A133" s="1"/>
      <c r="B133" s="5"/>
      <c r="C133" s="5"/>
      <c r="D133" s="5"/>
      <c r="E133" s="5"/>
      <c r="F133" s="19"/>
      <c r="G133" s="5"/>
      <c r="H133" s="18"/>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6"/>
      <c r="AV133" s="6"/>
      <c r="AW133" s="6"/>
      <c r="AX133" s="6"/>
    </row>
    <row r="134" spans="1:50" x14ac:dyDescent="0.25">
      <c r="A134" s="1"/>
      <c r="B134" s="5"/>
      <c r="C134" s="5"/>
      <c r="D134" s="5"/>
      <c r="E134" s="5"/>
      <c r="F134" s="19"/>
      <c r="G134" s="5"/>
      <c r="H134" s="18"/>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6"/>
      <c r="AV134" s="6"/>
      <c r="AW134" s="6"/>
      <c r="AX134" s="6"/>
    </row>
    <row r="135" spans="1:50" x14ac:dyDescent="0.25">
      <c r="A135" s="1"/>
      <c r="B135" s="5"/>
      <c r="C135" s="5"/>
      <c r="D135" s="5"/>
      <c r="E135" s="5"/>
      <c r="F135" s="19"/>
      <c r="G135" s="5"/>
      <c r="H135" s="18"/>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6"/>
      <c r="AV135" s="6"/>
      <c r="AW135" s="6"/>
      <c r="AX135" s="6"/>
    </row>
    <row r="136" spans="1:50" x14ac:dyDescent="0.25">
      <c r="A136" s="1"/>
      <c r="B136" s="5"/>
      <c r="C136" s="5"/>
      <c r="D136" s="5"/>
      <c r="E136" s="5"/>
      <c r="F136" s="19"/>
      <c r="G136" s="5"/>
      <c r="H136" s="18"/>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6"/>
      <c r="AV136" s="6"/>
      <c r="AW136" s="6"/>
      <c r="AX136" s="6"/>
    </row>
    <row r="137" spans="1:50" x14ac:dyDescent="0.25">
      <c r="A137" s="1"/>
      <c r="B137" s="5"/>
      <c r="C137" s="5"/>
      <c r="D137" s="5"/>
      <c r="E137" s="5"/>
      <c r="F137" s="19"/>
      <c r="G137" s="5"/>
      <c r="H137" s="18"/>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6"/>
      <c r="AV137" s="6"/>
      <c r="AW137" s="6"/>
      <c r="AX137" s="6"/>
    </row>
    <row r="138" spans="1:50" x14ac:dyDescent="0.25">
      <c r="A138" s="1"/>
      <c r="B138" s="5"/>
      <c r="C138" s="5"/>
      <c r="D138" s="5"/>
      <c r="E138" s="5"/>
      <c r="F138" s="19"/>
      <c r="G138" s="5"/>
      <c r="H138" s="18"/>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6"/>
      <c r="AV138" s="6"/>
      <c r="AW138" s="6"/>
      <c r="AX138" s="6"/>
    </row>
    <row r="139" spans="1:50" x14ac:dyDescent="0.25">
      <c r="A139" s="1"/>
      <c r="B139" s="5"/>
      <c r="C139" s="5"/>
      <c r="D139" s="5"/>
      <c r="E139" s="5"/>
      <c r="F139" s="19"/>
      <c r="G139" s="5"/>
      <c r="H139" s="18"/>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6"/>
      <c r="AV139" s="6"/>
      <c r="AW139" s="6"/>
      <c r="AX139" s="6"/>
    </row>
    <row r="140" spans="1:50" x14ac:dyDescent="0.25">
      <c r="A140" s="1"/>
      <c r="B140" s="5"/>
      <c r="C140" s="5"/>
      <c r="D140" s="5"/>
      <c r="E140" s="5"/>
      <c r="F140" s="19"/>
      <c r="G140" s="5"/>
      <c r="H140" s="18"/>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6"/>
      <c r="AV140" s="6"/>
      <c r="AW140" s="6"/>
      <c r="AX140" s="6"/>
    </row>
    <row r="141" spans="1:50" x14ac:dyDescent="0.25">
      <c r="A141" s="1"/>
      <c r="B141" s="5"/>
      <c r="C141" s="5"/>
      <c r="D141" s="5"/>
      <c r="E141" s="5"/>
      <c r="F141" s="19"/>
      <c r="G141" s="5"/>
      <c r="H141" s="18"/>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6"/>
      <c r="AV141" s="6"/>
      <c r="AW141" s="6"/>
      <c r="AX141" s="6"/>
    </row>
    <row r="142" spans="1:50" x14ac:dyDescent="0.25">
      <c r="A142" s="1"/>
      <c r="B142" s="5"/>
      <c r="C142" s="5"/>
      <c r="D142" s="5"/>
      <c r="E142" s="5"/>
      <c r="F142" s="19"/>
      <c r="G142" s="5"/>
      <c r="H142" s="18"/>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6"/>
      <c r="AV142" s="6"/>
      <c r="AW142" s="6"/>
      <c r="AX142" s="6"/>
    </row>
    <row r="143" spans="1:50" x14ac:dyDescent="0.25">
      <c r="A143" s="1"/>
      <c r="B143" s="5"/>
      <c r="C143" s="5"/>
      <c r="D143" s="5"/>
      <c r="E143" s="5"/>
      <c r="F143" s="19"/>
      <c r="G143" s="5"/>
      <c r="H143" s="18"/>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6"/>
      <c r="AV143" s="6"/>
      <c r="AW143" s="6"/>
      <c r="AX143" s="6"/>
    </row>
    <row r="144" spans="1:50" x14ac:dyDescent="0.25">
      <c r="A144" s="1"/>
      <c r="B144" s="5"/>
      <c r="C144" s="5"/>
      <c r="D144" s="5"/>
      <c r="E144" s="5"/>
      <c r="F144" s="19"/>
      <c r="G144" s="5"/>
      <c r="H144" s="18"/>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6"/>
      <c r="AV144" s="6"/>
      <c r="AW144" s="6"/>
      <c r="AX144" s="6"/>
    </row>
    <row r="145" spans="1:50" x14ac:dyDescent="0.25">
      <c r="A145" s="1"/>
      <c r="B145" s="5"/>
      <c r="C145" s="5"/>
      <c r="D145" s="5"/>
      <c r="E145" s="5"/>
      <c r="F145" s="19"/>
      <c r="G145" s="5"/>
      <c r="H145" s="18"/>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6"/>
      <c r="AV145" s="6"/>
      <c r="AW145" s="6"/>
      <c r="AX145" s="6"/>
    </row>
    <row r="146" spans="1:50" x14ac:dyDescent="0.25">
      <c r="A146" s="1"/>
      <c r="B146" s="5"/>
      <c r="C146" s="5"/>
      <c r="D146" s="5"/>
      <c r="E146" s="5"/>
      <c r="F146" s="19"/>
      <c r="G146" s="5"/>
      <c r="H146" s="18"/>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6"/>
      <c r="AV146" s="6"/>
      <c r="AW146" s="6"/>
      <c r="AX146" s="6"/>
    </row>
    <row r="147" spans="1:50" x14ac:dyDescent="0.25">
      <c r="A147" s="1"/>
      <c r="B147" s="5"/>
      <c r="C147" s="5"/>
      <c r="D147" s="5"/>
      <c r="E147" s="5"/>
      <c r="F147" s="19"/>
      <c r="G147" s="5"/>
      <c r="H147" s="18"/>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6"/>
      <c r="AV147" s="6"/>
      <c r="AW147" s="6"/>
      <c r="AX147" s="6"/>
    </row>
    <row r="148" spans="1:50" x14ac:dyDescent="0.25">
      <c r="A148" s="1"/>
      <c r="B148" s="5"/>
      <c r="C148" s="5"/>
      <c r="D148" s="5"/>
      <c r="E148" s="5"/>
      <c r="F148" s="19"/>
      <c r="G148" s="5"/>
      <c r="H148" s="18"/>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6"/>
      <c r="AV148" s="6"/>
      <c r="AW148" s="6"/>
      <c r="AX148" s="6"/>
    </row>
    <row r="149" spans="1:50" x14ac:dyDescent="0.25">
      <c r="A149" s="1"/>
      <c r="B149" s="5"/>
      <c r="C149" s="5"/>
      <c r="D149" s="5"/>
      <c r="E149" s="5"/>
      <c r="F149" s="19"/>
      <c r="G149" s="5"/>
      <c r="H149" s="18"/>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6"/>
      <c r="AV149" s="6"/>
      <c r="AW149" s="6"/>
      <c r="AX149" s="6"/>
    </row>
    <row r="150" spans="1:50" x14ac:dyDescent="0.25">
      <c r="A150" s="1"/>
      <c r="B150" s="5"/>
      <c r="C150" s="5"/>
      <c r="D150" s="5"/>
      <c r="E150" s="5"/>
      <c r="F150" s="19"/>
      <c r="G150" s="5"/>
      <c r="H150" s="18"/>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6"/>
      <c r="AV150" s="6"/>
      <c r="AW150" s="6"/>
      <c r="AX150" s="6"/>
    </row>
    <row r="151" spans="1:50" x14ac:dyDescent="0.25">
      <c r="A151" s="1"/>
      <c r="B151" s="5"/>
      <c r="C151" s="5"/>
      <c r="D151" s="5"/>
      <c r="E151" s="5"/>
      <c r="F151" s="19"/>
      <c r="G151" s="5"/>
      <c r="H151" s="18"/>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6"/>
      <c r="AV151" s="6"/>
      <c r="AW151" s="6"/>
      <c r="AX151" s="6"/>
    </row>
    <row r="152" spans="1:50" x14ac:dyDescent="0.25">
      <c r="A152" s="1"/>
      <c r="B152" s="5"/>
      <c r="C152" s="5"/>
      <c r="D152" s="5"/>
      <c r="E152" s="5"/>
      <c r="F152" s="19"/>
      <c r="G152" s="5"/>
      <c r="H152" s="18"/>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6"/>
      <c r="AV152" s="6"/>
      <c r="AW152" s="6"/>
      <c r="AX152" s="6"/>
    </row>
    <row r="153" spans="1:50" x14ac:dyDescent="0.25">
      <c r="A153" s="1"/>
      <c r="B153" s="5"/>
      <c r="C153" s="5"/>
      <c r="D153" s="5"/>
      <c r="E153" s="5"/>
      <c r="F153" s="19"/>
      <c r="G153" s="5"/>
      <c r="H153" s="18"/>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6"/>
      <c r="AV153" s="6"/>
      <c r="AW153" s="6"/>
      <c r="AX153" s="6"/>
    </row>
    <row r="154" spans="1:50" x14ac:dyDescent="0.25">
      <c r="A154" s="1"/>
      <c r="B154" s="5"/>
      <c r="C154" s="5"/>
      <c r="D154" s="5"/>
      <c r="E154" s="5"/>
      <c r="F154" s="19"/>
      <c r="G154" s="5"/>
      <c r="H154" s="18"/>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6"/>
      <c r="AV154" s="6"/>
      <c r="AW154" s="6"/>
      <c r="AX154" s="6"/>
    </row>
    <row r="155" spans="1:50" x14ac:dyDescent="0.25">
      <c r="A155" s="1"/>
      <c r="B155" s="5"/>
      <c r="C155" s="5"/>
      <c r="D155" s="5"/>
      <c r="E155" s="5"/>
      <c r="F155" s="19"/>
      <c r="G155" s="5"/>
      <c r="H155" s="18"/>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6"/>
      <c r="AV155" s="6"/>
      <c r="AW155" s="6"/>
      <c r="AX155" s="6"/>
    </row>
    <row r="156" spans="1:50" x14ac:dyDescent="0.25">
      <c r="A156" s="1"/>
      <c r="B156" s="5"/>
      <c r="C156" s="5"/>
      <c r="D156" s="5"/>
      <c r="E156" s="5"/>
      <c r="F156" s="19"/>
      <c r="G156" s="5"/>
      <c r="H156" s="18"/>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6"/>
      <c r="AV156" s="6"/>
      <c r="AW156" s="6"/>
      <c r="AX156" s="6"/>
    </row>
    <row r="157" spans="1:50" x14ac:dyDescent="0.25">
      <c r="A157" s="1"/>
      <c r="B157" s="5"/>
      <c r="C157" s="5"/>
      <c r="D157" s="5"/>
      <c r="E157" s="5"/>
      <c r="F157" s="19"/>
      <c r="G157" s="5"/>
      <c r="H157" s="18"/>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6"/>
      <c r="AV157" s="6"/>
      <c r="AW157" s="6"/>
      <c r="AX157" s="6"/>
    </row>
    <row r="158" spans="1:50" x14ac:dyDescent="0.25">
      <c r="A158" s="1"/>
      <c r="B158" s="5"/>
      <c r="C158" s="5"/>
      <c r="D158" s="5"/>
      <c r="E158" s="5"/>
      <c r="F158" s="19"/>
      <c r="G158" s="5"/>
      <c r="H158" s="18"/>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6"/>
      <c r="AV158" s="6"/>
      <c r="AW158" s="6"/>
      <c r="AX158" s="6"/>
    </row>
    <row r="159" spans="1:50" x14ac:dyDescent="0.25">
      <c r="A159" s="1"/>
      <c r="B159" s="5"/>
      <c r="C159" s="5"/>
      <c r="D159" s="5"/>
      <c r="E159" s="5"/>
      <c r="F159" s="19"/>
      <c r="G159" s="5"/>
      <c r="H159" s="18"/>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6"/>
      <c r="AV159" s="6"/>
      <c r="AW159" s="6"/>
      <c r="AX159" s="6"/>
    </row>
    <row r="160" spans="1:50" x14ac:dyDescent="0.25">
      <c r="A160" s="1"/>
      <c r="B160" s="5"/>
      <c r="C160" s="5"/>
      <c r="D160" s="5"/>
      <c r="E160" s="5"/>
      <c r="F160" s="19"/>
      <c r="G160" s="5"/>
      <c r="H160" s="18"/>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6"/>
      <c r="AV160" s="6"/>
      <c r="AW160" s="6"/>
      <c r="AX160" s="6"/>
    </row>
    <row r="161" spans="1:50" x14ac:dyDescent="0.25">
      <c r="A161" s="1"/>
      <c r="B161" s="5"/>
      <c r="C161" s="5"/>
      <c r="D161" s="5"/>
      <c r="E161" s="5"/>
      <c r="F161" s="19"/>
      <c r="G161" s="5"/>
      <c r="H161" s="18"/>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6"/>
      <c r="AV161" s="6"/>
      <c r="AW161" s="6"/>
      <c r="AX161" s="6"/>
    </row>
    <row r="162" spans="1:50" x14ac:dyDescent="0.25">
      <c r="A162" s="1"/>
      <c r="B162" s="5"/>
      <c r="C162" s="5"/>
      <c r="D162" s="5"/>
      <c r="E162" s="5"/>
      <c r="F162" s="19"/>
      <c r="G162" s="5"/>
      <c r="H162" s="18"/>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6"/>
      <c r="AV162" s="6"/>
      <c r="AW162" s="6"/>
      <c r="AX162" s="6"/>
    </row>
    <row r="163" spans="1:50" x14ac:dyDescent="0.25">
      <c r="A163" s="1"/>
      <c r="B163" s="5"/>
      <c r="C163" s="5"/>
      <c r="D163" s="5"/>
      <c r="E163" s="5"/>
      <c r="F163" s="19"/>
      <c r="G163" s="5"/>
      <c r="H163" s="18"/>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6"/>
      <c r="AV163" s="6"/>
      <c r="AW163" s="6"/>
      <c r="AX163" s="6"/>
    </row>
    <row r="164" spans="1:50" x14ac:dyDescent="0.25">
      <c r="A164" s="1"/>
      <c r="B164" s="5"/>
      <c r="C164" s="5"/>
      <c r="D164" s="5"/>
      <c r="E164" s="5"/>
      <c r="F164" s="19"/>
      <c r="G164" s="5"/>
      <c r="H164" s="18"/>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6"/>
      <c r="AV164" s="6"/>
      <c r="AW164" s="6"/>
      <c r="AX164" s="6"/>
    </row>
    <row r="165" spans="1:50" x14ac:dyDescent="0.25">
      <c r="A165" s="1"/>
      <c r="B165" s="5"/>
      <c r="C165" s="5"/>
      <c r="D165" s="5"/>
      <c r="E165" s="5"/>
      <c r="F165" s="19"/>
      <c r="G165" s="5"/>
      <c r="H165" s="18"/>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6"/>
      <c r="AV165" s="6"/>
      <c r="AW165" s="6"/>
      <c r="AX165" s="6"/>
    </row>
    <row r="166" spans="1:50" x14ac:dyDescent="0.25">
      <c r="A166" s="1"/>
      <c r="B166" s="5"/>
      <c r="C166" s="5"/>
      <c r="D166" s="5"/>
      <c r="E166" s="5"/>
      <c r="F166" s="19"/>
      <c r="G166" s="5"/>
      <c r="H166" s="18"/>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6"/>
      <c r="AV166" s="6"/>
      <c r="AW166" s="6"/>
      <c r="AX166" s="6"/>
    </row>
    <row r="167" spans="1:50" x14ac:dyDescent="0.25">
      <c r="A167" s="1"/>
      <c r="B167" s="5"/>
      <c r="C167" s="5"/>
      <c r="D167" s="5"/>
      <c r="E167" s="5"/>
      <c r="F167" s="19"/>
      <c r="G167" s="5"/>
      <c r="H167" s="18"/>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6"/>
      <c r="AV167" s="6"/>
      <c r="AW167" s="6"/>
      <c r="AX167" s="6"/>
    </row>
    <row r="168" spans="1:50" x14ac:dyDescent="0.25">
      <c r="A168" s="1"/>
      <c r="B168" s="5"/>
      <c r="C168" s="5"/>
      <c r="D168" s="5"/>
      <c r="E168" s="5"/>
      <c r="F168" s="19"/>
      <c r="G168" s="5"/>
      <c r="H168" s="18"/>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6"/>
      <c r="AV168" s="6"/>
      <c r="AW168" s="6"/>
      <c r="AX168" s="6"/>
    </row>
    <row r="169" spans="1:50" x14ac:dyDescent="0.25">
      <c r="A169" s="1"/>
      <c r="B169" s="5"/>
      <c r="C169" s="5"/>
      <c r="D169" s="5"/>
      <c r="E169" s="5"/>
      <c r="F169" s="19"/>
      <c r="G169" s="5"/>
      <c r="H169" s="18"/>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6"/>
      <c r="AV169" s="6"/>
      <c r="AW169" s="6"/>
      <c r="AX169" s="6"/>
    </row>
    <row r="170" spans="1:50" x14ac:dyDescent="0.25">
      <c r="A170" s="1"/>
      <c r="B170" s="5"/>
      <c r="C170" s="5"/>
      <c r="D170" s="5"/>
      <c r="E170" s="5"/>
      <c r="F170" s="19"/>
      <c r="G170" s="5"/>
      <c r="H170" s="18"/>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6"/>
      <c r="AV170" s="6"/>
      <c r="AW170" s="6"/>
      <c r="AX170" s="6"/>
    </row>
    <row r="171" spans="1:50" x14ac:dyDescent="0.25">
      <c r="A171" s="1"/>
      <c r="B171" s="5"/>
      <c r="C171" s="5"/>
      <c r="D171" s="5"/>
      <c r="E171" s="5"/>
      <c r="F171" s="19"/>
      <c r="G171" s="5"/>
      <c r="H171" s="18"/>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6"/>
      <c r="AV171" s="6"/>
      <c r="AW171" s="6"/>
      <c r="AX171" s="6"/>
    </row>
    <row r="172" spans="1:50" x14ac:dyDescent="0.25">
      <c r="A172" s="1"/>
      <c r="B172" s="5"/>
      <c r="C172" s="5"/>
      <c r="D172" s="5"/>
      <c r="E172" s="5"/>
      <c r="F172" s="19"/>
      <c r="G172" s="5"/>
      <c r="H172" s="18"/>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6"/>
      <c r="AV172" s="6"/>
      <c r="AW172" s="6"/>
      <c r="AX172" s="6"/>
    </row>
    <row r="173" spans="1:50" x14ac:dyDescent="0.25">
      <c r="A173" s="1"/>
      <c r="B173" s="5"/>
      <c r="C173" s="5"/>
      <c r="D173" s="5"/>
      <c r="E173" s="5"/>
      <c r="F173" s="19"/>
      <c r="G173" s="5"/>
      <c r="H173" s="18"/>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6"/>
      <c r="AV173" s="6"/>
      <c r="AW173" s="6"/>
      <c r="AX173" s="6"/>
    </row>
    <row r="174" spans="1:50" x14ac:dyDescent="0.25">
      <c r="A174" s="1"/>
      <c r="B174" s="5"/>
      <c r="C174" s="5"/>
      <c r="D174" s="5"/>
      <c r="E174" s="5"/>
      <c r="F174" s="19"/>
      <c r="G174" s="5"/>
      <c r="H174" s="18"/>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6"/>
      <c r="AV174" s="6"/>
      <c r="AW174" s="6"/>
      <c r="AX174" s="6"/>
    </row>
    <row r="175" spans="1:50" x14ac:dyDescent="0.25">
      <c r="A175" s="1"/>
      <c r="B175" s="5"/>
      <c r="C175" s="5"/>
      <c r="D175" s="5"/>
      <c r="E175" s="5"/>
      <c r="F175" s="19"/>
      <c r="G175" s="5"/>
      <c r="H175" s="18"/>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6"/>
      <c r="AV175" s="6"/>
      <c r="AW175" s="6"/>
      <c r="AX175" s="6"/>
    </row>
    <row r="176" spans="1:50" x14ac:dyDescent="0.25">
      <c r="A176" s="1"/>
      <c r="B176" s="5"/>
      <c r="C176" s="5"/>
      <c r="D176" s="5"/>
      <c r="E176" s="5"/>
      <c r="F176" s="19"/>
      <c r="G176" s="5"/>
      <c r="H176" s="18"/>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6"/>
      <c r="AV176" s="6"/>
      <c r="AW176" s="6"/>
      <c r="AX176" s="6"/>
    </row>
    <row r="177" spans="1:50" x14ac:dyDescent="0.25">
      <c r="A177" s="1"/>
      <c r="B177" s="5"/>
      <c r="C177" s="5"/>
      <c r="D177" s="5"/>
      <c r="E177" s="5"/>
      <c r="F177" s="19"/>
      <c r="G177" s="5"/>
      <c r="H177" s="18"/>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6"/>
      <c r="AV177" s="6"/>
      <c r="AW177" s="6"/>
      <c r="AX177" s="6"/>
    </row>
    <row r="178" spans="1:50" x14ac:dyDescent="0.25">
      <c r="A178" s="1"/>
      <c r="B178" s="5"/>
      <c r="C178" s="5"/>
      <c r="D178" s="5"/>
      <c r="E178" s="5"/>
      <c r="F178" s="19"/>
      <c r="G178" s="5"/>
      <c r="H178" s="18"/>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6"/>
      <c r="AV178" s="6"/>
      <c r="AW178" s="6"/>
      <c r="AX178" s="6"/>
    </row>
    <row r="179" spans="1:50" x14ac:dyDescent="0.25">
      <c r="A179" s="1"/>
      <c r="B179" s="5"/>
      <c r="C179" s="5"/>
      <c r="D179" s="5"/>
      <c r="E179" s="5"/>
      <c r="F179" s="19"/>
      <c r="G179" s="5"/>
      <c r="H179" s="18"/>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6"/>
      <c r="AV179" s="6"/>
      <c r="AW179" s="6"/>
      <c r="AX179" s="6"/>
    </row>
    <row r="180" spans="1:50" x14ac:dyDescent="0.25">
      <c r="A180" s="1"/>
      <c r="B180" s="5"/>
      <c r="C180" s="5"/>
      <c r="D180" s="5"/>
      <c r="E180" s="5"/>
      <c r="F180" s="19"/>
      <c r="G180" s="5"/>
      <c r="H180" s="18"/>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6"/>
      <c r="AV180" s="6"/>
      <c r="AW180" s="6"/>
      <c r="AX180" s="6"/>
    </row>
    <row r="181" spans="1:50" x14ac:dyDescent="0.25">
      <c r="A181" s="1"/>
      <c r="B181" s="5"/>
      <c r="C181" s="5"/>
      <c r="D181" s="5"/>
      <c r="E181" s="5"/>
      <c r="F181" s="19"/>
      <c r="G181" s="5"/>
      <c r="H181" s="18"/>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6"/>
      <c r="AV181" s="6"/>
      <c r="AW181" s="6"/>
      <c r="AX181" s="6"/>
    </row>
    <row r="182" spans="1:50" x14ac:dyDescent="0.25">
      <c r="A182" s="1"/>
      <c r="B182" s="5"/>
      <c r="C182" s="5"/>
      <c r="D182" s="5"/>
      <c r="E182" s="5"/>
      <c r="F182" s="19"/>
      <c r="G182" s="5"/>
      <c r="H182" s="18"/>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6"/>
      <c r="AV182" s="6"/>
      <c r="AW182" s="6"/>
      <c r="AX182" s="6"/>
    </row>
    <row r="183" spans="1:50" x14ac:dyDescent="0.25">
      <c r="A183" s="1"/>
      <c r="B183" s="5"/>
      <c r="C183" s="5"/>
      <c r="D183" s="5"/>
      <c r="E183" s="5"/>
      <c r="F183" s="19"/>
      <c r="G183" s="5"/>
      <c r="H183" s="18"/>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6"/>
      <c r="AV183" s="6"/>
      <c r="AW183" s="6"/>
      <c r="AX183" s="6"/>
    </row>
    <row r="184" spans="1:50" x14ac:dyDescent="0.25">
      <c r="A184" s="1"/>
      <c r="B184" s="5"/>
      <c r="C184" s="5"/>
      <c r="D184" s="5"/>
      <c r="E184" s="5"/>
      <c r="F184" s="19"/>
      <c r="G184" s="5"/>
      <c r="H184" s="18"/>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6"/>
      <c r="AV184" s="6"/>
      <c r="AW184" s="6"/>
      <c r="AX184" s="6"/>
    </row>
    <row r="185" spans="1:50" x14ac:dyDescent="0.25">
      <c r="A185" s="1"/>
      <c r="B185" s="5"/>
      <c r="C185" s="5"/>
      <c r="D185" s="5"/>
      <c r="E185" s="5"/>
      <c r="F185" s="19"/>
      <c r="G185" s="5"/>
      <c r="H185" s="18"/>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6"/>
      <c r="AV185" s="6"/>
      <c r="AW185" s="6"/>
      <c r="AX185" s="6"/>
    </row>
    <row r="186" spans="1:50" x14ac:dyDescent="0.25">
      <c r="A186" s="1"/>
      <c r="B186" s="5"/>
      <c r="C186" s="5"/>
      <c r="D186" s="5"/>
      <c r="E186" s="5"/>
      <c r="F186" s="19"/>
      <c r="G186" s="5"/>
      <c r="H186" s="18"/>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6"/>
      <c r="AV186" s="6"/>
      <c r="AW186" s="6"/>
      <c r="AX186" s="6"/>
    </row>
    <row r="187" spans="1:50" x14ac:dyDescent="0.25">
      <c r="A187" s="1"/>
      <c r="B187" s="5"/>
      <c r="C187" s="5"/>
      <c r="D187" s="5"/>
      <c r="E187" s="5"/>
      <c r="F187" s="19"/>
      <c r="G187" s="5"/>
      <c r="H187" s="18"/>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6"/>
      <c r="AV187" s="6"/>
      <c r="AW187" s="6"/>
      <c r="AX187" s="6"/>
    </row>
    <row r="188" spans="1:50" x14ac:dyDescent="0.25">
      <c r="A188" s="1"/>
      <c r="B188" s="5"/>
      <c r="C188" s="5"/>
      <c r="D188" s="5"/>
      <c r="E188" s="5"/>
      <c r="F188" s="19"/>
      <c r="G188" s="5"/>
      <c r="H188" s="18"/>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6"/>
      <c r="AV188" s="6"/>
      <c r="AW188" s="6"/>
      <c r="AX188" s="6"/>
    </row>
    <row r="189" spans="1:50" x14ac:dyDescent="0.25">
      <c r="A189" s="1"/>
      <c r="B189" s="5"/>
      <c r="C189" s="5"/>
      <c r="D189" s="5"/>
      <c r="E189" s="5"/>
      <c r="F189" s="19"/>
      <c r="G189" s="5"/>
      <c r="H189" s="18"/>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6"/>
      <c r="AV189" s="6"/>
      <c r="AW189" s="6"/>
      <c r="AX189" s="6"/>
    </row>
    <row r="190" spans="1:50" x14ac:dyDescent="0.25">
      <c r="A190" s="1"/>
      <c r="B190" s="5"/>
      <c r="C190" s="5"/>
      <c r="D190" s="5"/>
      <c r="E190" s="5"/>
      <c r="F190" s="19"/>
      <c r="G190" s="5"/>
      <c r="H190" s="18"/>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6"/>
      <c r="AV190" s="6"/>
      <c r="AW190" s="6"/>
      <c r="AX190" s="6"/>
    </row>
    <row r="191" spans="1:50" x14ac:dyDescent="0.25">
      <c r="A191" s="1"/>
      <c r="B191" s="5"/>
      <c r="C191" s="5"/>
      <c r="D191" s="5"/>
      <c r="E191" s="5"/>
      <c r="F191" s="19"/>
      <c r="G191" s="5"/>
      <c r="H191" s="18"/>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6"/>
      <c r="AV191" s="6"/>
      <c r="AW191" s="6"/>
      <c r="AX191" s="6"/>
    </row>
    <row r="192" spans="1:50" x14ac:dyDescent="0.25">
      <c r="A192" s="1"/>
      <c r="B192" s="5"/>
      <c r="C192" s="5"/>
      <c r="D192" s="5"/>
      <c r="E192" s="5"/>
      <c r="F192" s="19"/>
      <c r="G192" s="5"/>
      <c r="H192" s="18"/>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6"/>
      <c r="AV192" s="6"/>
      <c r="AW192" s="6"/>
      <c r="AX192" s="6"/>
    </row>
    <row r="193" spans="1:50" x14ac:dyDescent="0.25">
      <c r="A193" s="1"/>
      <c r="B193" s="5"/>
      <c r="C193" s="5"/>
      <c r="D193" s="5"/>
      <c r="E193" s="5"/>
      <c r="F193" s="19"/>
      <c r="G193" s="5"/>
      <c r="H193" s="18"/>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6"/>
      <c r="AV193" s="6"/>
      <c r="AW193" s="6"/>
      <c r="AX193" s="6"/>
    </row>
    <row r="194" spans="1:50" x14ac:dyDescent="0.25">
      <c r="A194" s="1"/>
      <c r="B194" s="5"/>
      <c r="C194" s="5"/>
      <c r="D194" s="5"/>
      <c r="E194" s="5"/>
      <c r="F194" s="19"/>
      <c r="G194" s="5"/>
      <c r="H194" s="18"/>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6"/>
      <c r="AV194" s="6"/>
      <c r="AW194" s="6"/>
      <c r="AX194" s="6"/>
    </row>
    <row r="195" spans="1:50" x14ac:dyDescent="0.25">
      <c r="A195" s="1"/>
      <c r="B195" s="5"/>
      <c r="C195" s="5"/>
      <c r="D195" s="5"/>
      <c r="E195" s="5"/>
      <c r="F195" s="19"/>
      <c r="G195" s="5"/>
      <c r="H195" s="18"/>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6"/>
      <c r="AV195" s="6"/>
      <c r="AW195" s="6"/>
      <c r="AX195" s="6"/>
    </row>
    <row r="196" spans="1:50" x14ac:dyDescent="0.25">
      <c r="A196" s="1"/>
      <c r="B196" s="5"/>
      <c r="C196" s="5"/>
      <c r="D196" s="5"/>
      <c r="E196" s="5"/>
      <c r="F196" s="19"/>
      <c r="G196" s="5"/>
      <c r="H196" s="18"/>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6"/>
      <c r="AV196" s="6"/>
      <c r="AW196" s="6"/>
      <c r="AX196" s="6"/>
    </row>
    <row r="197" spans="1:50" x14ac:dyDescent="0.25">
      <c r="A197" s="1"/>
      <c r="B197" s="5"/>
      <c r="C197" s="5"/>
      <c r="D197" s="5"/>
      <c r="E197" s="5"/>
      <c r="F197" s="19"/>
      <c r="G197" s="5"/>
      <c r="H197" s="18"/>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6"/>
      <c r="AV197" s="6"/>
      <c r="AW197" s="6"/>
      <c r="AX197" s="6"/>
    </row>
    <row r="198" spans="1:50" x14ac:dyDescent="0.25">
      <c r="A198" s="1"/>
      <c r="B198" s="5"/>
      <c r="C198" s="5"/>
      <c r="D198" s="5"/>
      <c r="E198" s="5"/>
      <c r="F198" s="19"/>
      <c r="G198" s="5"/>
      <c r="H198" s="18"/>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6"/>
      <c r="AV198" s="6"/>
      <c r="AW198" s="6"/>
      <c r="AX198" s="6"/>
    </row>
    <row r="199" spans="1:50" x14ac:dyDescent="0.25">
      <c r="A199" s="1"/>
      <c r="B199" s="5"/>
      <c r="C199" s="5"/>
      <c r="D199" s="5"/>
      <c r="E199" s="5"/>
      <c r="F199" s="19"/>
      <c r="G199" s="5"/>
      <c r="H199" s="18"/>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6"/>
      <c r="AV199" s="6"/>
      <c r="AW199" s="6"/>
      <c r="AX199" s="6"/>
    </row>
    <row r="200" spans="1:50" x14ac:dyDescent="0.25">
      <c r="A200" s="1"/>
      <c r="B200" s="5"/>
      <c r="C200" s="5"/>
      <c r="D200" s="5"/>
      <c r="E200" s="5"/>
      <c r="F200" s="19"/>
      <c r="G200" s="5"/>
      <c r="H200" s="18"/>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6"/>
      <c r="AV200" s="6"/>
      <c r="AW200" s="6"/>
      <c r="AX200" s="6"/>
    </row>
    <row r="201" spans="1:50" x14ac:dyDescent="0.25">
      <c r="A201" s="1"/>
      <c r="B201" s="5"/>
      <c r="C201" s="5"/>
      <c r="D201" s="5"/>
      <c r="E201" s="5"/>
      <c r="F201" s="19"/>
      <c r="G201" s="5"/>
      <c r="H201" s="18"/>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6"/>
      <c r="AV201" s="6"/>
      <c r="AW201" s="6"/>
      <c r="AX201" s="6"/>
    </row>
    <row r="202" spans="1:50" x14ac:dyDescent="0.25">
      <c r="A202" s="1"/>
      <c r="B202" s="5"/>
      <c r="C202" s="5"/>
      <c r="D202" s="5"/>
      <c r="E202" s="5"/>
      <c r="F202" s="19"/>
      <c r="G202" s="5"/>
      <c r="H202" s="18"/>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6"/>
      <c r="AV202" s="6"/>
      <c r="AW202" s="6"/>
      <c r="AX202" s="6"/>
    </row>
    <row r="203" spans="1:50" x14ac:dyDescent="0.25">
      <c r="A203" s="1"/>
      <c r="B203" s="5"/>
      <c r="C203" s="5"/>
      <c r="D203" s="5"/>
      <c r="E203" s="5"/>
      <c r="F203" s="19"/>
      <c r="G203" s="5"/>
      <c r="H203" s="18"/>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6"/>
      <c r="AV203" s="6"/>
      <c r="AW203" s="6"/>
      <c r="AX203" s="6"/>
    </row>
    <row r="204" spans="1:50" x14ac:dyDescent="0.25">
      <c r="A204" s="1"/>
      <c r="B204" s="5"/>
      <c r="C204" s="5"/>
      <c r="D204" s="5"/>
      <c r="E204" s="5"/>
      <c r="F204" s="19"/>
      <c r="G204" s="5"/>
      <c r="H204" s="18"/>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6"/>
      <c r="AV204" s="6"/>
      <c r="AW204" s="6"/>
      <c r="AX204" s="6"/>
    </row>
    <row r="205" spans="1:50" x14ac:dyDescent="0.25">
      <c r="A205" s="1"/>
      <c r="B205" s="5"/>
      <c r="C205" s="5"/>
      <c r="D205" s="5"/>
      <c r="E205" s="5"/>
      <c r="F205" s="19"/>
      <c r="G205" s="5"/>
      <c r="H205" s="18"/>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6"/>
      <c r="AV205" s="6"/>
      <c r="AW205" s="6"/>
      <c r="AX205" s="6"/>
    </row>
    <row r="206" spans="1:50" x14ac:dyDescent="0.25">
      <c r="A206" s="1"/>
      <c r="B206" s="5"/>
      <c r="C206" s="5"/>
      <c r="D206" s="5"/>
      <c r="E206" s="5"/>
      <c r="F206" s="19"/>
      <c r="G206" s="5"/>
      <c r="H206" s="18"/>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6"/>
      <c r="AV206" s="6"/>
      <c r="AW206" s="6"/>
      <c r="AX206" s="6"/>
    </row>
    <row r="207" spans="1:50" x14ac:dyDescent="0.25">
      <c r="A207" s="1"/>
      <c r="B207" s="5"/>
      <c r="C207" s="5"/>
      <c r="D207" s="5"/>
      <c r="E207" s="5"/>
      <c r="F207" s="19"/>
      <c r="G207" s="5"/>
      <c r="H207" s="18"/>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6"/>
      <c r="AV207" s="6"/>
      <c r="AW207" s="6"/>
      <c r="AX207" s="6"/>
    </row>
    <row r="208" spans="1:50" x14ac:dyDescent="0.25">
      <c r="A208" s="1"/>
      <c r="B208" s="5"/>
      <c r="C208" s="5"/>
      <c r="D208" s="5"/>
      <c r="E208" s="5"/>
      <c r="F208" s="19"/>
      <c r="G208" s="5"/>
      <c r="H208" s="18"/>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6"/>
      <c r="AV208" s="6"/>
      <c r="AW208" s="6"/>
      <c r="AX208" s="6"/>
    </row>
    <row r="209" spans="1:50" x14ac:dyDescent="0.25">
      <c r="A209" s="1"/>
      <c r="B209" s="5"/>
      <c r="C209" s="5"/>
      <c r="D209" s="5"/>
      <c r="E209" s="5"/>
      <c r="F209" s="19"/>
      <c r="G209" s="5"/>
      <c r="H209" s="18"/>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6"/>
      <c r="AV209" s="6"/>
      <c r="AW209" s="6"/>
      <c r="AX209" s="6"/>
    </row>
    <row r="210" spans="1:50" x14ac:dyDescent="0.25">
      <c r="A210" s="1"/>
      <c r="B210" s="5"/>
      <c r="C210" s="5"/>
      <c r="D210" s="5"/>
      <c r="E210" s="5"/>
      <c r="F210" s="19"/>
      <c r="G210" s="5"/>
      <c r="H210" s="18"/>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6"/>
      <c r="AV210" s="6"/>
      <c r="AW210" s="6"/>
      <c r="AX210" s="6"/>
    </row>
    <row r="211" spans="1:50" x14ac:dyDescent="0.25">
      <c r="A211" s="1"/>
      <c r="B211" s="5"/>
      <c r="C211" s="5"/>
      <c r="D211" s="5"/>
      <c r="E211" s="5"/>
      <c r="F211" s="19"/>
      <c r="G211" s="5"/>
      <c r="H211" s="18"/>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6"/>
      <c r="AV211" s="6"/>
      <c r="AW211" s="6"/>
      <c r="AX211" s="6"/>
    </row>
    <row r="212" spans="1:50" x14ac:dyDescent="0.25">
      <c r="A212" s="1"/>
      <c r="B212" s="5"/>
      <c r="C212" s="5"/>
      <c r="D212" s="5"/>
      <c r="E212" s="5"/>
      <c r="F212" s="19"/>
      <c r="G212" s="5"/>
      <c r="H212" s="18"/>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6"/>
      <c r="AV212" s="6"/>
      <c r="AW212" s="6"/>
      <c r="AX212" s="6"/>
    </row>
    <row r="213" spans="1:50" x14ac:dyDescent="0.25">
      <c r="A213" s="1"/>
      <c r="B213" s="5"/>
      <c r="C213" s="5"/>
      <c r="D213" s="5"/>
      <c r="E213" s="5"/>
      <c r="F213" s="19"/>
      <c r="G213" s="5"/>
      <c r="H213" s="18"/>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6"/>
      <c r="AV213" s="6"/>
      <c r="AW213" s="6"/>
      <c r="AX213" s="6"/>
    </row>
    <row r="214" spans="1:50" x14ac:dyDescent="0.25">
      <c r="A214" s="1"/>
      <c r="B214" s="5"/>
      <c r="C214" s="5"/>
      <c r="D214" s="5"/>
      <c r="E214" s="5"/>
      <c r="F214" s="19"/>
      <c r="G214" s="5"/>
      <c r="H214" s="18"/>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6"/>
      <c r="AV214" s="6"/>
      <c r="AW214" s="6"/>
      <c r="AX214" s="6"/>
    </row>
    <row r="215" spans="1:50" x14ac:dyDescent="0.25">
      <c r="A215" s="1"/>
      <c r="B215" s="5"/>
      <c r="C215" s="5"/>
      <c r="D215" s="5"/>
      <c r="E215" s="5"/>
      <c r="F215" s="19"/>
      <c r="G215" s="5"/>
      <c r="H215" s="18"/>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6"/>
      <c r="AV215" s="6"/>
      <c r="AW215" s="6"/>
      <c r="AX215" s="6"/>
    </row>
    <row r="216" spans="1:50" x14ac:dyDescent="0.25">
      <c r="A216" s="1"/>
      <c r="B216" s="5"/>
      <c r="C216" s="5"/>
      <c r="D216" s="5"/>
      <c r="E216" s="5"/>
      <c r="F216" s="19"/>
      <c r="G216" s="5"/>
      <c r="H216" s="18"/>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6"/>
      <c r="AV216" s="6"/>
      <c r="AW216" s="6"/>
      <c r="AX216" s="6"/>
    </row>
    <row r="217" spans="1:50" x14ac:dyDescent="0.25">
      <c r="A217" s="1"/>
      <c r="B217" s="5"/>
      <c r="C217" s="5"/>
      <c r="D217" s="5"/>
      <c r="E217" s="5"/>
      <c r="F217" s="19"/>
      <c r="G217" s="5"/>
      <c r="H217" s="18"/>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6"/>
      <c r="AV217" s="6"/>
      <c r="AW217" s="6"/>
      <c r="AX217" s="6"/>
    </row>
    <row r="218" spans="1:50" x14ac:dyDescent="0.25">
      <c r="A218" s="1"/>
      <c r="B218" s="5"/>
      <c r="C218" s="5"/>
      <c r="D218" s="5"/>
      <c r="E218" s="5"/>
      <c r="F218" s="19"/>
      <c r="G218" s="5"/>
      <c r="H218" s="18"/>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6"/>
      <c r="AV218" s="6"/>
      <c r="AW218" s="6"/>
      <c r="AX218" s="6"/>
    </row>
    <row r="219" spans="1:50" x14ac:dyDescent="0.25">
      <c r="A219" s="1"/>
      <c r="B219" s="5"/>
      <c r="C219" s="5"/>
      <c r="D219" s="5"/>
      <c r="E219" s="5"/>
      <c r="F219" s="19"/>
      <c r="G219" s="5"/>
      <c r="H219" s="18"/>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6"/>
      <c r="AV219" s="6"/>
      <c r="AW219" s="6"/>
      <c r="AX219" s="6"/>
    </row>
    <row r="220" spans="1:50" x14ac:dyDescent="0.25">
      <c r="A220" s="1"/>
      <c r="B220" s="5"/>
      <c r="C220" s="5"/>
      <c r="D220" s="5"/>
      <c r="E220" s="5"/>
      <c r="F220" s="19"/>
      <c r="G220" s="5"/>
      <c r="H220" s="18"/>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6"/>
      <c r="AV220" s="6"/>
      <c r="AW220" s="6"/>
      <c r="AX220" s="6"/>
    </row>
    <row r="221" spans="1:50" x14ac:dyDescent="0.25">
      <c r="A221" s="1"/>
      <c r="B221" s="5"/>
      <c r="C221" s="5"/>
      <c r="D221" s="5"/>
      <c r="E221" s="5"/>
      <c r="F221" s="19"/>
      <c r="G221" s="5"/>
      <c r="H221" s="18"/>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6"/>
      <c r="AV221" s="6"/>
      <c r="AW221" s="6"/>
      <c r="AX221" s="6"/>
    </row>
    <row r="222" spans="1:50" x14ac:dyDescent="0.25">
      <c r="A222" s="1"/>
      <c r="B222" s="5"/>
      <c r="C222" s="5"/>
      <c r="D222" s="5"/>
      <c r="E222" s="5"/>
      <c r="F222" s="19"/>
      <c r="G222" s="5"/>
      <c r="H222" s="18"/>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6"/>
      <c r="AV222" s="6"/>
      <c r="AW222" s="6"/>
      <c r="AX222" s="6"/>
    </row>
    <row r="223" spans="1:50" x14ac:dyDescent="0.25">
      <c r="A223" s="1"/>
      <c r="B223" s="5"/>
      <c r="C223" s="5"/>
      <c r="D223" s="5"/>
      <c r="E223" s="5"/>
      <c r="F223" s="19"/>
      <c r="G223" s="5"/>
      <c r="H223" s="18"/>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6"/>
      <c r="AV223" s="6"/>
      <c r="AW223" s="6"/>
      <c r="AX223" s="6"/>
    </row>
    <row r="224" spans="1:50" x14ac:dyDescent="0.25">
      <c r="A224" s="1"/>
      <c r="B224" s="5"/>
      <c r="C224" s="5"/>
      <c r="D224" s="5"/>
      <c r="E224" s="5"/>
      <c r="F224" s="19"/>
      <c r="G224" s="5"/>
      <c r="H224" s="18"/>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6"/>
      <c r="AV224" s="6"/>
      <c r="AW224" s="6"/>
      <c r="AX224" s="6"/>
    </row>
    <row r="225" spans="1:50" x14ac:dyDescent="0.25">
      <c r="A225" s="1"/>
      <c r="B225" s="5"/>
      <c r="C225" s="5"/>
      <c r="D225" s="5"/>
      <c r="E225" s="5"/>
      <c r="F225" s="19"/>
      <c r="G225" s="5"/>
      <c r="H225" s="18"/>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6"/>
      <c r="AV225" s="6"/>
      <c r="AW225" s="6"/>
      <c r="AX225" s="6"/>
    </row>
    <row r="226" spans="1:50" x14ac:dyDescent="0.25">
      <c r="A226" s="1"/>
      <c r="B226" s="5"/>
      <c r="C226" s="5"/>
      <c r="D226" s="5"/>
      <c r="E226" s="5"/>
      <c r="F226" s="19"/>
      <c r="G226" s="5"/>
      <c r="H226" s="18"/>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6"/>
      <c r="AV226" s="6"/>
      <c r="AW226" s="6"/>
      <c r="AX226" s="6"/>
    </row>
    <row r="227" spans="1:50" x14ac:dyDescent="0.25">
      <c r="A227" s="1"/>
      <c r="B227" s="5"/>
      <c r="C227" s="5"/>
      <c r="D227" s="5"/>
      <c r="E227" s="5"/>
      <c r="F227" s="19"/>
      <c r="G227" s="5"/>
      <c r="H227" s="18"/>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6"/>
      <c r="AV227" s="6"/>
      <c r="AW227" s="6"/>
      <c r="AX227" s="6"/>
    </row>
    <row r="228" spans="1:50" x14ac:dyDescent="0.25">
      <c r="A228" s="1"/>
      <c r="B228" s="5"/>
      <c r="C228" s="5"/>
      <c r="D228" s="5"/>
      <c r="E228" s="5"/>
      <c r="F228" s="19"/>
      <c r="G228" s="5"/>
      <c r="H228" s="18"/>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6"/>
      <c r="AV228" s="6"/>
      <c r="AW228" s="6"/>
      <c r="AX228" s="6"/>
    </row>
    <row r="229" spans="1:50" x14ac:dyDescent="0.25">
      <c r="A229" s="1"/>
      <c r="B229" s="5"/>
      <c r="C229" s="5"/>
      <c r="D229" s="5"/>
      <c r="E229" s="5"/>
      <c r="F229" s="19"/>
      <c r="G229" s="5"/>
      <c r="H229" s="18"/>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6"/>
      <c r="AV229" s="6"/>
      <c r="AW229" s="6"/>
      <c r="AX229" s="6"/>
    </row>
    <row r="230" spans="1:50" x14ac:dyDescent="0.25">
      <c r="A230" s="1"/>
      <c r="B230" s="5"/>
      <c r="C230" s="5"/>
      <c r="D230" s="5"/>
      <c r="E230" s="5"/>
      <c r="F230" s="19"/>
      <c r="G230" s="5"/>
      <c r="H230" s="18"/>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6"/>
      <c r="AV230" s="6"/>
      <c r="AW230" s="6"/>
      <c r="AX230" s="6"/>
    </row>
    <row r="231" spans="1:50" x14ac:dyDescent="0.25">
      <c r="A231" s="1"/>
      <c r="B231" s="5"/>
      <c r="C231" s="5"/>
      <c r="D231" s="5"/>
      <c r="E231" s="5"/>
      <c r="F231" s="19"/>
      <c r="G231" s="5"/>
      <c r="H231" s="18"/>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6"/>
      <c r="AV231" s="6"/>
      <c r="AW231" s="6"/>
      <c r="AX231" s="6"/>
    </row>
    <row r="232" spans="1:50" x14ac:dyDescent="0.25">
      <c r="A232" s="1"/>
      <c r="B232" s="5"/>
      <c r="C232" s="5"/>
      <c r="D232" s="5"/>
      <c r="E232" s="5"/>
      <c r="F232" s="19"/>
      <c r="G232" s="5"/>
      <c r="H232" s="18"/>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6"/>
      <c r="AV232" s="6"/>
      <c r="AW232" s="6"/>
      <c r="AX232" s="6"/>
    </row>
    <row r="233" spans="1:50" x14ac:dyDescent="0.25">
      <c r="A233" s="1"/>
      <c r="B233" s="5"/>
      <c r="C233" s="5"/>
      <c r="D233" s="5"/>
      <c r="E233" s="5"/>
      <c r="F233" s="19"/>
      <c r="G233" s="5"/>
      <c r="H233" s="18"/>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6"/>
      <c r="AV233" s="6"/>
      <c r="AW233" s="6"/>
      <c r="AX233" s="6"/>
    </row>
    <row r="234" spans="1:50" x14ac:dyDescent="0.25">
      <c r="A234" s="1"/>
      <c r="B234" s="5"/>
      <c r="C234" s="5"/>
      <c r="D234" s="5"/>
      <c r="E234" s="5"/>
      <c r="F234" s="19"/>
      <c r="G234" s="5"/>
      <c r="H234" s="18"/>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6"/>
      <c r="AV234" s="6"/>
      <c r="AW234" s="6"/>
      <c r="AX234" s="6"/>
    </row>
    <row r="235" spans="1:50" x14ac:dyDescent="0.25">
      <c r="A235" s="1"/>
      <c r="B235" s="5"/>
      <c r="C235" s="5"/>
      <c r="D235" s="5"/>
      <c r="E235" s="5"/>
      <c r="F235" s="19"/>
      <c r="G235" s="5"/>
      <c r="H235" s="18"/>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6"/>
      <c r="AV235" s="6"/>
      <c r="AW235" s="6"/>
      <c r="AX235" s="6"/>
    </row>
    <row r="236" spans="1:50" x14ac:dyDescent="0.25">
      <c r="A236" s="1"/>
      <c r="B236" s="5"/>
      <c r="C236" s="5"/>
      <c r="D236" s="5"/>
      <c r="E236" s="5"/>
      <c r="F236" s="19"/>
      <c r="G236" s="5"/>
      <c r="H236" s="18"/>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6"/>
      <c r="AV236" s="6"/>
      <c r="AW236" s="6"/>
      <c r="AX236" s="6"/>
    </row>
    <row r="237" spans="1:50" x14ac:dyDescent="0.25">
      <c r="A237" s="1"/>
      <c r="B237" s="5"/>
      <c r="C237" s="5"/>
      <c r="D237" s="5"/>
      <c r="E237" s="5"/>
      <c r="F237" s="19"/>
      <c r="G237" s="5"/>
      <c r="H237" s="18"/>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6"/>
      <c r="AV237" s="6"/>
      <c r="AW237" s="6"/>
      <c r="AX237" s="6"/>
    </row>
    <row r="238" spans="1:50" x14ac:dyDescent="0.25">
      <c r="A238" s="1"/>
      <c r="B238" s="5"/>
      <c r="C238" s="5"/>
      <c r="D238" s="5"/>
      <c r="E238" s="5"/>
      <c r="F238" s="19"/>
      <c r="G238" s="5"/>
      <c r="H238" s="18"/>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6"/>
      <c r="AV238" s="6"/>
      <c r="AW238" s="6"/>
      <c r="AX238" s="6"/>
    </row>
    <row r="239" spans="1:50" x14ac:dyDescent="0.25">
      <c r="A239" s="1"/>
      <c r="B239" s="5"/>
      <c r="C239" s="5"/>
      <c r="D239" s="5"/>
      <c r="E239" s="5"/>
      <c r="F239" s="19"/>
      <c r="G239" s="5"/>
      <c r="H239" s="18"/>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6"/>
      <c r="AV239" s="6"/>
      <c r="AW239" s="6"/>
      <c r="AX239" s="6"/>
    </row>
    <row r="240" spans="1:50" x14ac:dyDescent="0.25">
      <c r="A240" s="1"/>
      <c r="B240" s="5"/>
      <c r="C240" s="5"/>
      <c r="D240" s="5"/>
      <c r="E240" s="5"/>
      <c r="F240" s="19"/>
      <c r="G240" s="5"/>
      <c r="H240" s="18"/>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6"/>
      <c r="AV240" s="6"/>
      <c r="AW240" s="6"/>
      <c r="AX240" s="6"/>
    </row>
    <row r="241" spans="1:50" x14ac:dyDescent="0.25">
      <c r="A241" s="1"/>
      <c r="B241" s="5"/>
      <c r="C241" s="5"/>
      <c r="D241" s="5"/>
      <c r="E241" s="5"/>
      <c r="F241" s="19"/>
      <c r="G241" s="5"/>
      <c r="H241" s="18"/>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6"/>
      <c r="AV241" s="6"/>
      <c r="AW241" s="6"/>
      <c r="AX241" s="6"/>
    </row>
    <row r="242" spans="1:50" x14ac:dyDescent="0.25">
      <c r="A242" s="1"/>
      <c r="B242" s="5"/>
      <c r="C242" s="5"/>
      <c r="D242" s="5"/>
      <c r="E242" s="5"/>
      <c r="F242" s="19"/>
      <c r="G242" s="5"/>
      <c r="H242" s="18"/>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6"/>
      <c r="AV242" s="6"/>
      <c r="AW242" s="6"/>
      <c r="AX242" s="6"/>
    </row>
    <row r="243" spans="1:50" x14ac:dyDescent="0.25">
      <c r="A243" s="1"/>
      <c r="B243" s="5"/>
      <c r="C243" s="5"/>
      <c r="D243" s="5"/>
      <c r="E243" s="5"/>
      <c r="F243" s="19"/>
      <c r="G243" s="5"/>
      <c r="H243" s="18"/>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6"/>
      <c r="AV243" s="6"/>
      <c r="AW243" s="6"/>
      <c r="AX243" s="6"/>
    </row>
    <row r="244" spans="1:50" x14ac:dyDescent="0.25">
      <c r="A244" s="1"/>
      <c r="B244" s="5"/>
      <c r="C244" s="5"/>
      <c r="D244" s="5"/>
      <c r="E244" s="5"/>
      <c r="F244" s="19"/>
      <c r="G244" s="5"/>
      <c r="H244" s="18"/>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6"/>
      <c r="AV244" s="6"/>
      <c r="AW244" s="6"/>
      <c r="AX244" s="6"/>
    </row>
    <row r="245" spans="1:50" x14ac:dyDescent="0.25">
      <c r="A245" s="1"/>
      <c r="B245" s="5"/>
      <c r="C245" s="5"/>
      <c r="D245" s="5"/>
      <c r="E245" s="5"/>
      <c r="F245" s="19"/>
      <c r="G245" s="5"/>
      <c r="H245" s="18"/>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6"/>
      <c r="AV245" s="6"/>
      <c r="AW245" s="6"/>
      <c r="AX245" s="6"/>
    </row>
    <row r="246" spans="1:50" x14ac:dyDescent="0.25">
      <c r="A246" s="1"/>
      <c r="B246" s="5"/>
      <c r="C246" s="5"/>
      <c r="D246" s="5"/>
      <c r="E246" s="5"/>
      <c r="F246" s="19"/>
      <c r="G246" s="5"/>
      <c r="H246" s="18"/>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6"/>
      <c r="AV246" s="6"/>
      <c r="AW246" s="6"/>
      <c r="AX246" s="6"/>
    </row>
    <row r="247" spans="1:50" x14ac:dyDescent="0.25">
      <c r="A247" s="1"/>
      <c r="B247" s="5"/>
      <c r="C247" s="5"/>
      <c r="D247" s="5"/>
      <c r="E247" s="5"/>
      <c r="F247" s="19"/>
      <c r="G247" s="5"/>
      <c r="H247" s="18"/>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6"/>
      <c r="AV247" s="6"/>
      <c r="AW247" s="6"/>
      <c r="AX247" s="6"/>
    </row>
    <row r="248" spans="1:50" x14ac:dyDescent="0.25">
      <c r="A248" s="1"/>
      <c r="B248" s="5"/>
      <c r="C248" s="5"/>
      <c r="D248" s="5"/>
      <c r="E248" s="5"/>
      <c r="F248" s="19"/>
      <c r="G248" s="5"/>
      <c r="H248" s="18"/>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6"/>
      <c r="AV248" s="6"/>
      <c r="AW248" s="6"/>
      <c r="AX248" s="6"/>
    </row>
    <row r="249" spans="1:50" x14ac:dyDescent="0.25">
      <c r="A249" s="1"/>
      <c r="B249" s="5"/>
      <c r="C249" s="5"/>
      <c r="D249" s="5"/>
      <c r="E249" s="5"/>
      <c r="F249" s="19"/>
      <c r="G249" s="5"/>
      <c r="H249" s="18"/>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6"/>
      <c r="AV249" s="6"/>
      <c r="AW249" s="6"/>
      <c r="AX249" s="6"/>
    </row>
    <row r="250" spans="1:50" x14ac:dyDescent="0.25">
      <c r="A250" s="1"/>
      <c r="B250" s="5"/>
      <c r="C250" s="5"/>
      <c r="D250" s="5"/>
      <c r="E250" s="5"/>
      <c r="F250" s="19"/>
      <c r="G250" s="5"/>
      <c r="H250" s="18"/>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6"/>
      <c r="AV250" s="6"/>
      <c r="AW250" s="6"/>
      <c r="AX250" s="6"/>
    </row>
    <row r="251" spans="1:50" x14ac:dyDescent="0.25">
      <c r="A251" s="1"/>
      <c r="B251" s="5"/>
      <c r="C251" s="5"/>
      <c r="D251" s="5"/>
      <c r="E251" s="5"/>
      <c r="F251" s="19"/>
      <c r="G251" s="5"/>
      <c r="H251" s="18"/>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6"/>
      <c r="AV251" s="6"/>
      <c r="AW251" s="6"/>
      <c r="AX251" s="6"/>
    </row>
    <row r="252" spans="1:50" x14ac:dyDescent="0.25">
      <c r="A252" s="1"/>
      <c r="B252" s="5"/>
      <c r="C252" s="5"/>
      <c r="D252" s="5"/>
      <c r="E252" s="5"/>
      <c r="F252" s="19"/>
      <c r="G252" s="5"/>
      <c r="H252" s="18"/>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6"/>
      <c r="AV252" s="6"/>
      <c r="AW252" s="6"/>
      <c r="AX252" s="6"/>
    </row>
    <row r="253" spans="1:50" x14ac:dyDescent="0.25">
      <c r="A253" s="1"/>
      <c r="B253" s="5"/>
      <c r="C253" s="5"/>
      <c r="D253" s="5"/>
      <c r="E253" s="5"/>
      <c r="F253" s="19"/>
      <c r="G253" s="5"/>
      <c r="H253" s="18"/>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6"/>
      <c r="AV253" s="6"/>
      <c r="AW253" s="6"/>
      <c r="AX253" s="6"/>
    </row>
    <row r="254" spans="1:50" x14ac:dyDescent="0.25">
      <c r="A254" s="1"/>
      <c r="B254" s="5"/>
      <c r="C254" s="5"/>
      <c r="D254" s="5"/>
      <c r="E254" s="5"/>
      <c r="F254" s="19"/>
      <c r="G254" s="5"/>
      <c r="H254" s="18"/>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6"/>
      <c r="AV254" s="6"/>
      <c r="AW254" s="6"/>
      <c r="AX254" s="6"/>
    </row>
    <row r="255" spans="1:50" x14ac:dyDescent="0.25">
      <c r="A255" s="1"/>
      <c r="B255" s="5"/>
      <c r="C255" s="5"/>
      <c r="D255" s="5"/>
      <c r="E255" s="5"/>
      <c r="F255" s="19"/>
      <c r="G255" s="5"/>
      <c r="H255" s="18"/>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6"/>
      <c r="AV255" s="6"/>
      <c r="AW255" s="6"/>
      <c r="AX255" s="6"/>
    </row>
    <row r="256" spans="1:50" x14ac:dyDescent="0.25">
      <c r="A256" s="1"/>
      <c r="B256" s="5"/>
      <c r="C256" s="5"/>
      <c r="D256" s="5"/>
      <c r="E256" s="5"/>
      <c r="F256" s="19"/>
      <c r="G256" s="5"/>
      <c r="H256" s="18"/>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6"/>
      <c r="AV256" s="6"/>
      <c r="AW256" s="6"/>
      <c r="AX256" s="6"/>
    </row>
    <row r="257" spans="1:50" x14ac:dyDescent="0.25">
      <c r="A257" s="1"/>
      <c r="B257" s="5"/>
      <c r="C257" s="5"/>
      <c r="D257" s="5"/>
      <c r="E257" s="5"/>
      <c r="F257" s="19"/>
      <c r="G257" s="5"/>
      <c r="H257" s="18"/>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6"/>
      <c r="AV257" s="6"/>
      <c r="AW257" s="6"/>
      <c r="AX257" s="6"/>
    </row>
    <row r="258" spans="1:50" x14ac:dyDescent="0.25">
      <c r="A258" s="1"/>
      <c r="B258" s="5"/>
      <c r="C258" s="5"/>
      <c r="D258" s="5"/>
      <c r="E258" s="5"/>
      <c r="F258" s="19"/>
      <c r="G258" s="5"/>
      <c r="H258" s="18"/>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6"/>
      <c r="AV258" s="6"/>
      <c r="AW258" s="6"/>
      <c r="AX258" s="6"/>
    </row>
    <row r="259" spans="1:50" x14ac:dyDescent="0.25">
      <c r="A259" s="1"/>
      <c r="B259" s="5"/>
      <c r="C259" s="5"/>
      <c r="D259" s="5"/>
      <c r="E259" s="5"/>
      <c r="F259" s="19"/>
      <c r="G259" s="5"/>
      <c r="H259" s="18"/>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6"/>
      <c r="AV259" s="6"/>
      <c r="AW259" s="6"/>
      <c r="AX259" s="6"/>
    </row>
    <row r="260" spans="1:50" x14ac:dyDescent="0.25">
      <c r="A260" s="1"/>
      <c r="B260" s="5"/>
      <c r="C260" s="5"/>
      <c r="D260" s="5"/>
      <c r="E260" s="5"/>
      <c r="F260" s="19"/>
      <c r="G260" s="5"/>
      <c r="H260" s="18"/>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6"/>
      <c r="AV260" s="6"/>
      <c r="AW260" s="6"/>
      <c r="AX260" s="6"/>
    </row>
    <row r="261" spans="1:50" x14ac:dyDescent="0.25">
      <c r="A261" s="1"/>
      <c r="B261" s="5"/>
      <c r="C261" s="5"/>
      <c r="D261" s="5"/>
      <c r="E261" s="5"/>
      <c r="F261" s="19"/>
      <c r="G261" s="5"/>
      <c r="H261" s="18"/>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6"/>
      <c r="AV261" s="6"/>
      <c r="AW261" s="6"/>
      <c r="AX261" s="6"/>
    </row>
    <row r="262" spans="1:50" x14ac:dyDescent="0.25">
      <c r="A262" s="1"/>
      <c r="B262" s="5"/>
      <c r="C262" s="5"/>
      <c r="D262" s="5"/>
      <c r="E262" s="5"/>
      <c r="F262" s="19"/>
      <c r="G262" s="5"/>
      <c r="H262" s="18"/>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6"/>
      <c r="AV262" s="6"/>
      <c r="AW262" s="6"/>
      <c r="AX262" s="6"/>
    </row>
    <row r="263" spans="1:50" x14ac:dyDescent="0.25">
      <c r="A263" s="1"/>
      <c r="B263" s="5"/>
      <c r="C263" s="5"/>
      <c r="D263" s="5"/>
      <c r="E263" s="5"/>
      <c r="F263" s="19"/>
      <c r="G263" s="5"/>
      <c r="H263" s="18"/>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6"/>
      <c r="AV263" s="6"/>
      <c r="AW263" s="6"/>
      <c r="AX263" s="6"/>
    </row>
    <row r="264" spans="1:50" x14ac:dyDescent="0.25">
      <c r="A264" s="1"/>
      <c r="B264" s="5"/>
      <c r="C264" s="5"/>
      <c r="D264" s="5"/>
      <c r="E264" s="5"/>
      <c r="F264" s="19"/>
      <c r="G264" s="5"/>
      <c r="H264" s="18"/>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6"/>
      <c r="AV264" s="6"/>
      <c r="AW264" s="6"/>
      <c r="AX264" s="6"/>
    </row>
    <row r="265" spans="1:50" x14ac:dyDescent="0.25">
      <c r="A265" s="1"/>
      <c r="B265" s="5"/>
      <c r="C265" s="5"/>
      <c r="D265" s="5"/>
      <c r="E265" s="5"/>
      <c r="F265" s="19"/>
      <c r="G265" s="5"/>
      <c r="H265" s="18"/>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6"/>
      <c r="AV265" s="6"/>
      <c r="AW265" s="6"/>
      <c r="AX265" s="6"/>
    </row>
    <row r="266" spans="1:50" x14ac:dyDescent="0.25">
      <c r="A266" s="1"/>
      <c r="B266" s="5"/>
      <c r="C266" s="5"/>
      <c r="D266" s="5"/>
      <c r="E266" s="5"/>
      <c r="F266" s="19"/>
      <c r="G266" s="5"/>
      <c r="H266" s="18"/>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6"/>
      <c r="AV266" s="6"/>
      <c r="AW266" s="6"/>
      <c r="AX266" s="6"/>
    </row>
    <row r="267" spans="1:50" x14ac:dyDescent="0.25">
      <c r="A267" s="1"/>
      <c r="B267" s="5"/>
      <c r="C267" s="5"/>
      <c r="D267" s="5"/>
      <c r="E267" s="5"/>
      <c r="F267" s="19"/>
      <c r="G267" s="5"/>
      <c r="H267" s="18"/>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6"/>
      <c r="AV267" s="6"/>
      <c r="AW267" s="6"/>
      <c r="AX267" s="6"/>
    </row>
    <row r="268" spans="1:50" x14ac:dyDescent="0.25">
      <c r="A268" s="1"/>
      <c r="B268" s="5"/>
      <c r="C268" s="5"/>
      <c r="D268" s="5"/>
      <c r="E268" s="5"/>
      <c r="F268" s="19"/>
      <c r="G268" s="5"/>
      <c r="H268" s="18"/>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6"/>
      <c r="AV268" s="6"/>
      <c r="AW268" s="6"/>
      <c r="AX268" s="6"/>
    </row>
    <row r="269" spans="1:50" x14ac:dyDescent="0.25">
      <c r="A269" s="1"/>
      <c r="B269" s="5"/>
      <c r="C269" s="5"/>
      <c r="D269" s="5"/>
      <c r="E269" s="5"/>
      <c r="F269" s="19"/>
      <c r="G269" s="5"/>
      <c r="H269" s="18"/>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6"/>
      <c r="AV269" s="6"/>
      <c r="AW269" s="6"/>
      <c r="AX269" s="6"/>
    </row>
    <row r="270" spans="1:50" x14ac:dyDescent="0.25">
      <c r="A270" s="1"/>
      <c r="B270" s="5"/>
      <c r="C270" s="5"/>
      <c r="D270" s="5"/>
      <c r="E270" s="5"/>
      <c r="F270" s="19"/>
      <c r="G270" s="5"/>
      <c r="H270" s="18"/>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6"/>
      <c r="AV270" s="6"/>
      <c r="AW270" s="6"/>
      <c r="AX270" s="6"/>
    </row>
    <row r="271" spans="1:50" x14ac:dyDescent="0.25">
      <c r="A271" s="1"/>
      <c r="B271" s="5"/>
      <c r="C271" s="5"/>
      <c r="D271" s="5"/>
      <c r="E271" s="5"/>
      <c r="F271" s="19"/>
      <c r="G271" s="5"/>
      <c r="H271" s="18"/>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6"/>
      <c r="AV271" s="6"/>
      <c r="AW271" s="6"/>
      <c r="AX271" s="6"/>
    </row>
    <row r="272" spans="1:50" x14ac:dyDescent="0.25">
      <c r="A272" s="1"/>
      <c r="B272" s="5"/>
      <c r="C272" s="5"/>
      <c r="D272" s="5"/>
      <c r="E272" s="5"/>
      <c r="F272" s="19"/>
      <c r="G272" s="5"/>
      <c r="H272" s="18"/>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6"/>
      <c r="AV272" s="6"/>
      <c r="AW272" s="6"/>
      <c r="AX272" s="6"/>
    </row>
    <row r="273" spans="1:50" x14ac:dyDescent="0.25">
      <c r="A273" s="1"/>
      <c r="B273" s="5"/>
      <c r="C273" s="5"/>
      <c r="D273" s="5"/>
      <c r="E273" s="5"/>
      <c r="F273" s="19"/>
      <c r="G273" s="5"/>
      <c r="H273" s="18"/>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6"/>
      <c r="AV273" s="6"/>
      <c r="AW273" s="6"/>
      <c r="AX273" s="6"/>
    </row>
    <row r="274" spans="1:50" x14ac:dyDescent="0.25">
      <c r="A274" s="1"/>
      <c r="B274" s="5"/>
      <c r="C274" s="5"/>
      <c r="D274" s="5"/>
      <c r="E274" s="5"/>
      <c r="F274" s="19"/>
      <c r="G274" s="5"/>
      <c r="H274" s="18"/>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6"/>
      <c r="AV274" s="6"/>
      <c r="AW274" s="6"/>
      <c r="AX274" s="6"/>
    </row>
    <row r="275" spans="1:50" x14ac:dyDescent="0.25">
      <c r="A275" s="1"/>
      <c r="B275" s="5"/>
      <c r="C275" s="5"/>
      <c r="D275" s="5"/>
      <c r="E275" s="5"/>
      <c r="F275" s="19"/>
      <c r="G275" s="5"/>
      <c r="H275" s="18"/>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6"/>
      <c r="AV275" s="6"/>
      <c r="AW275" s="6"/>
      <c r="AX275" s="6"/>
    </row>
    <row r="276" spans="1:50" x14ac:dyDescent="0.25">
      <c r="A276" s="1"/>
      <c r="B276" s="5"/>
      <c r="C276" s="5"/>
      <c r="D276" s="5"/>
      <c r="E276" s="5"/>
      <c r="F276" s="19"/>
      <c r="G276" s="5"/>
      <c r="H276" s="18"/>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6"/>
      <c r="AV276" s="6"/>
      <c r="AW276" s="6"/>
      <c r="AX276" s="6"/>
    </row>
    <row r="277" spans="1:50" x14ac:dyDescent="0.25">
      <c r="A277" s="1"/>
      <c r="B277" s="5"/>
      <c r="C277" s="5"/>
      <c r="D277" s="5"/>
      <c r="E277" s="5"/>
      <c r="F277" s="19"/>
      <c r="G277" s="5"/>
      <c r="H277" s="18"/>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6"/>
      <c r="AV277" s="6"/>
      <c r="AW277" s="6"/>
      <c r="AX277" s="6"/>
    </row>
    <row r="278" spans="1:50" x14ac:dyDescent="0.25">
      <c r="A278" s="1"/>
      <c r="B278" s="5"/>
      <c r="C278" s="5"/>
      <c r="D278" s="5"/>
      <c r="E278" s="5"/>
      <c r="F278" s="19"/>
      <c r="G278" s="5"/>
      <c r="H278" s="18"/>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6"/>
      <c r="AV278" s="6"/>
      <c r="AW278" s="6"/>
      <c r="AX278" s="6"/>
    </row>
    <row r="279" spans="1:50" x14ac:dyDescent="0.25">
      <c r="A279" s="1"/>
      <c r="B279" s="5"/>
      <c r="C279" s="5"/>
      <c r="D279" s="5"/>
      <c r="E279" s="5"/>
      <c r="F279" s="19"/>
      <c r="G279" s="5"/>
      <c r="H279" s="18"/>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6"/>
      <c r="AV279" s="6"/>
      <c r="AW279" s="6"/>
      <c r="AX279" s="6"/>
    </row>
    <row r="280" spans="1:50" x14ac:dyDescent="0.25">
      <c r="A280" s="1"/>
      <c r="B280" s="5"/>
      <c r="C280" s="5"/>
      <c r="D280" s="5"/>
      <c r="E280" s="5"/>
      <c r="F280" s="19"/>
      <c r="G280" s="5"/>
      <c r="H280" s="18"/>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6"/>
      <c r="AV280" s="6"/>
      <c r="AW280" s="6"/>
      <c r="AX280" s="6"/>
    </row>
    <row r="281" spans="1:50" x14ac:dyDescent="0.25">
      <c r="A281" s="1"/>
      <c r="B281" s="5"/>
      <c r="C281" s="5"/>
      <c r="D281" s="5"/>
      <c r="E281" s="5"/>
      <c r="F281" s="19"/>
      <c r="G281" s="5"/>
      <c r="H281" s="18"/>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6"/>
      <c r="AV281" s="6"/>
      <c r="AW281" s="6"/>
      <c r="AX281" s="6"/>
    </row>
    <row r="282" spans="1:50" x14ac:dyDescent="0.25">
      <c r="A282" s="1"/>
      <c r="B282" s="5"/>
      <c r="C282" s="5"/>
      <c r="D282" s="5"/>
      <c r="E282" s="5"/>
      <c r="F282" s="19"/>
      <c r="G282" s="5"/>
      <c r="H282" s="18"/>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6"/>
      <c r="AV282" s="6"/>
      <c r="AW282" s="6"/>
      <c r="AX282" s="6"/>
    </row>
    <row r="283" spans="1:50" x14ac:dyDescent="0.25">
      <c r="A283" s="1"/>
      <c r="B283" s="5"/>
      <c r="C283" s="5"/>
      <c r="D283" s="5"/>
      <c r="E283" s="5"/>
      <c r="F283" s="19"/>
      <c r="G283" s="5"/>
      <c r="H283" s="18"/>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6"/>
      <c r="AV283" s="6"/>
      <c r="AW283" s="6"/>
      <c r="AX283" s="6"/>
    </row>
    <row r="284" spans="1:50" x14ac:dyDescent="0.25">
      <c r="A284" s="1"/>
      <c r="B284" s="5"/>
      <c r="C284" s="5"/>
      <c r="D284" s="5"/>
      <c r="E284" s="5"/>
      <c r="F284" s="19"/>
      <c r="G284" s="5"/>
      <c r="H284" s="18"/>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6"/>
      <c r="AV284" s="6"/>
      <c r="AW284" s="6"/>
      <c r="AX284" s="6"/>
    </row>
    <row r="285" spans="1:50" x14ac:dyDescent="0.25">
      <c r="A285" s="1"/>
      <c r="B285" s="5"/>
      <c r="C285" s="5"/>
      <c r="D285" s="5"/>
      <c r="E285" s="5"/>
      <c r="F285" s="19"/>
      <c r="G285" s="5"/>
      <c r="H285" s="18"/>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6"/>
      <c r="AV285" s="6"/>
      <c r="AW285" s="6"/>
      <c r="AX285" s="6"/>
    </row>
    <row r="286" spans="1:50" x14ac:dyDescent="0.25">
      <c r="A286" s="1"/>
      <c r="B286" s="5"/>
      <c r="C286" s="5"/>
      <c r="D286" s="5"/>
      <c r="E286" s="5"/>
      <c r="F286" s="19"/>
      <c r="G286" s="5"/>
      <c r="H286" s="18"/>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6"/>
      <c r="AV286" s="6"/>
      <c r="AW286" s="6"/>
      <c r="AX286" s="6"/>
    </row>
    <row r="287" spans="1:50" x14ac:dyDescent="0.25">
      <c r="A287" s="1"/>
      <c r="B287" s="5"/>
      <c r="C287" s="5"/>
      <c r="D287" s="5"/>
      <c r="E287" s="5"/>
      <c r="F287" s="19"/>
      <c r="G287" s="5"/>
      <c r="H287" s="18"/>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6"/>
      <c r="AV287" s="6"/>
      <c r="AW287" s="6"/>
      <c r="AX287" s="6"/>
    </row>
    <row r="288" spans="1:50" x14ac:dyDescent="0.25">
      <c r="A288" s="1"/>
      <c r="B288" s="5"/>
      <c r="C288" s="5"/>
      <c r="D288" s="5"/>
      <c r="E288" s="5"/>
      <c r="F288" s="19"/>
      <c r="G288" s="5"/>
      <c r="H288" s="18"/>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6"/>
      <c r="AV288" s="6"/>
      <c r="AW288" s="6"/>
      <c r="AX288" s="6"/>
    </row>
    <row r="289" spans="1:50" x14ac:dyDescent="0.25">
      <c r="A289" s="1"/>
      <c r="B289" s="5"/>
      <c r="C289" s="5"/>
      <c r="D289" s="5"/>
      <c r="E289" s="5"/>
      <c r="F289" s="19"/>
      <c r="G289" s="5"/>
      <c r="H289" s="18"/>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6"/>
      <c r="AV289" s="6"/>
      <c r="AW289" s="6"/>
      <c r="AX289" s="6"/>
    </row>
    <row r="290" spans="1:50" x14ac:dyDescent="0.25">
      <c r="A290" s="1"/>
      <c r="B290" s="5"/>
      <c r="C290" s="5"/>
      <c r="D290" s="5"/>
      <c r="E290" s="5"/>
      <c r="F290" s="19"/>
      <c r="G290" s="5"/>
      <c r="H290" s="18"/>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6"/>
      <c r="AV290" s="6"/>
      <c r="AW290" s="6"/>
      <c r="AX290" s="6"/>
    </row>
    <row r="291" spans="1:50" x14ac:dyDescent="0.25">
      <c r="A291" s="1"/>
      <c r="B291" s="5"/>
      <c r="C291" s="5"/>
      <c r="D291" s="5"/>
      <c r="E291" s="5"/>
      <c r="F291" s="19"/>
      <c r="G291" s="5"/>
      <c r="H291" s="18"/>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6"/>
      <c r="AV291" s="6"/>
      <c r="AW291" s="6"/>
      <c r="AX291" s="6"/>
    </row>
    <row r="292" spans="1:50" x14ac:dyDescent="0.25">
      <c r="A292" s="1"/>
      <c r="B292" s="5"/>
      <c r="C292" s="5"/>
      <c r="D292" s="5"/>
      <c r="E292" s="5"/>
      <c r="F292" s="19"/>
      <c r="G292" s="5"/>
      <c r="H292" s="18"/>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6"/>
      <c r="AV292" s="6"/>
      <c r="AW292" s="6"/>
      <c r="AX292" s="6"/>
    </row>
    <row r="293" spans="1:50" x14ac:dyDescent="0.25">
      <c r="A293" s="1"/>
      <c r="B293" s="5"/>
      <c r="C293" s="5"/>
      <c r="D293" s="5"/>
      <c r="E293" s="5"/>
      <c r="F293" s="19"/>
      <c r="G293" s="5"/>
      <c r="H293" s="18"/>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6"/>
      <c r="AV293" s="6"/>
      <c r="AW293" s="6"/>
      <c r="AX293" s="6"/>
    </row>
    <row r="294" spans="1:50" x14ac:dyDescent="0.25">
      <c r="A294" s="1"/>
      <c r="B294" s="5"/>
      <c r="C294" s="5"/>
      <c r="D294" s="5"/>
      <c r="E294" s="5"/>
      <c r="F294" s="19"/>
      <c r="G294" s="5"/>
      <c r="H294" s="18"/>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6"/>
      <c r="AV294" s="6"/>
      <c r="AW294" s="6"/>
      <c r="AX294" s="6"/>
    </row>
    <row r="295" spans="1:50" x14ac:dyDescent="0.25">
      <c r="A295" s="1"/>
      <c r="B295" s="5"/>
      <c r="C295" s="5"/>
      <c r="D295" s="5"/>
      <c r="E295" s="5"/>
      <c r="F295" s="19"/>
      <c r="G295" s="5"/>
      <c r="H295" s="18"/>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6"/>
      <c r="AV295" s="6"/>
      <c r="AW295" s="6"/>
      <c r="AX295" s="6"/>
    </row>
    <row r="296" spans="1:50" x14ac:dyDescent="0.25">
      <c r="A296" s="1"/>
      <c r="B296" s="5"/>
      <c r="C296" s="5"/>
      <c r="D296" s="5"/>
      <c r="E296" s="5"/>
      <c r="F296" s="19"/>
      <c r="G296" s="5"/>
      <c r="H296" s="18"/>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6"/>
      <c r="AV296" s="6"/>
      <c r="AW296" s="6"/>
      <c r="AX296" s="6"/>
    </row>
    <row r="297" spans="1:50" x14ac:dyDescent="0.25">
      <c r="A297" s="1"/>
      <c r="B297" s="5"/>
      <c r="C297" s="5"/>
      <c r="D297" s="5"/>
      <c r="E297" s="5"/>
      <c r="F297" s="19"/>
      <c r="G297" s="5"/>
      <c r="H297" s="18"/>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6"/>
      <c r="AV297" s="6"/>
      <c r="AW297" s="6"/>
      <c r="AX297" s="6"/>
    </row>
    <row r="298" spans="1:50" x14ac:dyDescent="0.25">
      <c r="A298" s="1"/>
      <c r="B298" s="5"/>
      <c r="C298" s="5"/>
      <c r="D298" s="5"/>
      <c r="E298" s="5"/>
      <c r="F298" s="19"/>
      <c r="G298" s="5"/>
      <c r="H298" s="18"/>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6"/>
      <c r="AV298" s="6"/>
      <c r="AW298" s="6"/>
      <c r="AX298" s="6"/>
    </row>
    <row r="299" spans="1:50" x14ac:dyDescent="0.25">
      <c r="A299" s="1"/>
      <c r="B299" s="5"/>
      <c r="C299" s="5"/>
      <c r="D299" s="5"/>
      <c r="E299" s="5"/>
      <c r="F299" s="19"/>
      <c r="G299" s="5"/>
      <c r="H299" s="18"/>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6"/>
      <c r="AV299" s="6"/>
      <c r="AW299" s="6"/>
      <c r="AX299" s="6"/>
    </row>
    <row r="300" spans="1:50" x14ac:dyDescent="0.25">
      <c r="A300" s="1"/>
      <c r="B300" s="5"/>
      <c r="C300" s="5"/>
      <c r="D300" s="5"/>
      <c r="E300" s="5"/>
      <c r="F300" s="19"/>
      <c r="G300" s="5"/>
      <c r="H300" s="18"/>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6"/>
      <c r="AV300" s="6"/>
      <c r="AW300" s="6"/>
      <c r="AX300" s="6"/>
    </row>
    <row r="301" spans="1:50" x14ac:dyDescent="0.25">
      <c r="A301" s="1"/>
      <c r="B301" s="5"/>
      <c r="C301" s="5"/>
      <c r="D301" s="5"/>
      <c r="E301" s="5"/>
      <c r="F301" s="19"/>
      <c r="G301" s="5"/>
      <c r="H301" s="18"/>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6"/>
      <c r="AV301" s="6"/>
      <c r="AW301" s="6"/>
      <c r="AX301" s="6"/>
    </row>
    <row r="302" spans="1:50" x14ac:dyDescent="0.25">
      <c r="A302" s="1"/>
      <c r="B302" s="5"/>
      <c r="C302" s="5"/>
      <c r="D302" s="5"/>
      <c r="E302" s="5"/>
      <c r="F302" s="19"/>
      <c r="G302" s="5"/>
      <c r="H302" s="18"/>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6"/>
      <c r="AV302" s="6"/>
      <c r="AW302" s="6"/>
      <c r="AX302" s="6"/>
    </row>
    <row r="303" spans="1:50" x14ac:dyDescent="0.25">
      <c r="A303" s="1"/>
      <c r="B303" s="5"/>
      <c r="C303" s="5"/>
      <c r="D303" s="5"/>
      <c r="E303" s="5"/>
      <c r="F303" s="19"/>
      <c r="G303" s="5"/>
      <c r="H303" s="18"/>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6"/>
      <c r="AV303" s="6"/>
      <c r="AW303" s="6"/>
      <c r="AX303" s="6"/>
    </row>
    <row r="304" spans="1:50" x14ac:dyDescent="0.25">
      <c r="A304" s="1"/>
      <c r="B304" s="5"/>
      <c r="C304" s="5"/>
      <c r="D304" s="5"/>
      <c r="E304" s="5"/>
      <c r="F304" s="19"/>
      <c r="G304" s="5"/>
      <c r="H304" s="18"/>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6"/>
      <c r="AV304" s="6"/>
      <c r="AW304" s="6"/>
      <c r="AX304" s="6"/>
    </row>
    <row r="305" spans="1:50" x14ac:dyDescent="0.25">
      <c r="A305" s="1"/>
      <c r="B305" s="5"/>
      <c r="C305" s="5"/>
      <c r="D305" s="5"/>
      <c r="E305" s="5"/>
      <c r="F305" s="19"/>
      <c r="G305" s="5"/>
      <c r="H305" s="18"/>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6"/>
      <c r="AV305" s="6"/>
      <c r="AW305" s="6"/>
      <c r="AX305" s="6"/>
    </row>
    <row r="306" spans="1:50" x14ac:dyDescent="0.25">
      <c r="A306" s="1"/>
      <c r="B306" s="5"/>
      <c r="C306" s="5"/>
      <c r="D306" s="5"/>
      <c r="E306" s="5"/>
      <c r="F306" s="19"/>
      <c r="G306" s="5"/>
      <c r="H306" s="18"/>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6"/>
      <c r="AV306" s="6"/>
      <c r="AW306" s="6"/>
      <c r="AX306" s="6"/>
    </row>
    <row r="307" spans="1:50" x14ac:dyDescent="0.25">
      <c r="A307" s="1"/>
      <c r="B307" s="5"/>
      <c r="C307" s="5"/>
      <c r="D307" s="5"/>
      <c r="E307" s="5"/>
      <c r="F307" s="19"/>
      <c r="G307" s="5"/>
      <c r="H307" s="18"/>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6"/>
      <c r="AV307" s="6"/>
      <c r="AW307" s="6"/>
      <c r="AX307" s="6"/>
    </row>
    <row r="308" spans="1:50" x14ac:dyDescent="0.25">
      <c r="A308" s="1"/>
      <c r="B308" s="5"/>
      <c r="C308" s="5"/>
      <c r="D308" s="5"/>
      <c r="E308" s="5"/>
      <c r="F308" s="19"/>
      <c r="G308" s="5"/>
      <c r="H308" s="18"/>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6"/>
      <c r="AV308" s="6"/>
      <c r="AW308" s="6"/>
      <c r="AX308" s="6"/>
    </row>
    <row r="309" spans="1:50" x14ac:dyDescent="0.25">
      <c r="A309" s="1"/>
      <c r="B309" s="5"/>
      <c r="C309" s="5"/>
      <c r="D309" s="5"/>
      <c r="E309" s="5"/>
      <c r="F309" s="19"/>
      <c r="G309" s="5"/>
      <c r="H309" s="18"/>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6"/>
      <c r="AV309" s="6"/>
      <c r="AW309" s="6"/>
      <c r="AX309" s="6"/>
    </row>
    <row r="310" spans="1:50" x14ac:dyDescent="0.25">
      <c r="A310" s="1"/>
      <c r="B310" s="5"/>
      <c r="C310" s="5"/>
      <c r="D310" s="5"/>
      <c r="E310" s="5"/>
      <c r="F310" s="19"/>
      <c r="G310" s="5"/>
      <c r="H310" s="18"/>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6"/>
      <c r="AV310" s="6"/>
      <c r="AW310" s="6"/>
      <c r="AX310" s="6"/>
    </row>
    <row r="311" spans="1:50" x14ac:dyDescent="0.25">
      <c r="A311" s="1"/>
      <c r="B311" s="5"/>
      <c r="C311" s="5"/>
      <c r="D311" s="5"/>
      <c r="E311" s="5"/>
      <c r="F311" s="19"/>
      <c r="G311" s="5"/>
      <c r="H311" s="18"/>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6"/>
      <c r="AV311" s="6"/>
      <c r="AW311" s="6"/>
      <c r="AX311" s="6"/>
    </row>
    <row r="312" spans="1:50" x14ac:dyDescent="0.25">
      <c r="A312" s="1"/>
      <c r="B312" s="5"/>
      <c r="C312" s="5"/>
      <c r="D312" s="5"/>
      <c r="E312" s="5"/>
      <c r="F312" s="19"/>
      <c r="G312" s="5"/>
      <c r="H312" s="18"/>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6"/>
      <c r="AV312" s="6"/>
      <c r="AW312" s="6"/>
      <c r="AX312" s="6"/>
    </row>
    <row r="313" spans="1:50" x14ac:dyDescent="0.25">
      <c r="A313" s="1"/>
      <c r="B313" s="5"/>
      <c r="C313" s="5"/>
      <c r="D313" s="5"/>
      <c r="E313" s="5"/>
      <c r="F313" s="19"/>
      <c r="G313" s="5"/>
      <c r="H313" s="18"/>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6"/>
      <c r="AV313" s="6"/>
      <c r="AW313" s="6"/>
      <c r="AX313" s="6"/>
    </row>
    <row r="314" spans="1:50" x14ac:dyDescent="0.25">
      <c r="A314" s="1"/>
      <c r="B314" s="5"/>
      <c r="C314" s="5"/>
      <c r="D314" s="5"/>
      <c r="E314" s="5"/>
      <c r="F314" s="19"/>
      <c r="G314" s="5"/>
      <c r="H314" s="18"/>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6"/>
      <c r="AV314" s="6"/>
      <c r="AW314" s="6"/>
      <c r="AX314" s="6"/>
    </row>
    <row r="315" spans="1:50" x14ac:dyDescent="0.25">
      <c r="A315" s="1"/>
      <c r="B315" s="5"/>
      <c r="C315" s="5"/>
      <c r="D315" s="5"/>
      <c r="E315" s="5"/>
      <c r="F315" s="19"/>
      <c r="G315" s="5"/>
      <c r="H315" s="18"/>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6"/>
      <c r="AV315" s="6"/>
      <c r="AW315" s="6"/>
      <c r="AX315" s="6"/>
    </row>
    <row r="316" spans="1:50" x14ac:dyDescent="0.25">
      <c r="A316" s="1"/>
      <c r="B316" s="5"/>
      <c r="C316" s="5"/>
      <c r="D316" s="5"/>
      <c r="E316" s="5"/>
      <c r="F316" s="19"/>
      <c r="G316" s="5"/>
      <c r="H316" s="18"/>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6"/>
      <c r="AV316" s="6"/>
      <c r="AW316" s="6"/>
      <c r="AX316" s="6"/>
    </row>
    <row r="317" spans="1:50" x14ac:dyDescent="0.25">
      <c r="A317" s="1"/>
      <c r="B317" s="5"/>
      <c r="C317" s="5"/>
      <c r="D317" s="5"/>
      <c r="E317" s="5"/>
      <c r="F317" s="19"/>
      <c r="G317" s="5"/>
      <c r="H317" s="18"/>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6"/>
      <c r="AV317" s="6"/>
      <c r="AW317" s="6"/>
      <c r="AX317" s="6"/>
    </row>
    <row r="318" spans="1:50" x14ac:dyDescent="0.25">
      <c r="A318" s="1"/>
      <c r="B318" s="5"/>
      <c r="C318" s="5"/>
      <c r="D318" s="5"/>
      <c r="E318" s="5"/>
      <c r="F318" s="19"/>
      <c r="G318" s="5"/>
      <c r="H318" s="18"/>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6"/>
      <c r="AV318" s="6"/>
      <c r="AW318" s="6"/>
      <c r="AX318" s="6"/>
    </row>
    <row r="319" spans="1:50" x14ac:dyDescent="0.25">
      <c r="A319" s="1"/>
      <c r="B319" s="5"/>
      <c r="C319" s="5"/>
      <c r="D319" s="5"/>
      <c r="E319" s="5"/>
      <c r="F319" s="19"/>
      <c r="G319" s="5"/>
      <c r="H319" s="18"/>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6"/>
      <c r="AV319" s="6"/>
      <c r="AW319" s="6"/>
      <c r="AX319" s="6"/>
    </row>
    <row r="320" spans="1:50" x14ac:dyDescent="0.25">
      <c r="A320" s="1"/>
      <c r="B320" s="5"/>
      <c r="C320" s="5"/>
      <c r="D320" s="5"/>
      <c r="E320" s="5"/>
      <c r="F320" s="19"/>
      <c r="G320" s="5"/>
      <c r="H320" s="18"/>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6"/>
      <c r="AV320" s="6"/>
      <c r="AW320" s="6"/>
      <c r="AX320" s="6"/>
    </row>
    <row r="321" spans="1:50" x14ac:dyDescent="0.25">
      <c r="A321" s="1"/>
      <c r="B321" s="5"/>
      <c r="C321" s="5"/>
      <c r="D321" s="5"/>
      <c r="E321" s="5"/>
      <c r="F321" s="19"/>
      <c r="G321" s="5"/>
      <c r="H321" s="18"/>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6"/>
      <c r="AV321" s="6"/>
      <c r="AW321" s="6"/>
      <c r="AX321" s="6"/>
    </row>
    <row r="322" spans="1:50" x14ac:dyDescent="0.25">
      <c r="A322" s="1"/>
      <c r="B322" s="5"/>
      <c r="C322" s="5"/>
      <c r="D322" s="5"/>
      <c r="E322" s="5"/>
      <c r="F322" s="19"/>
      <c r="G322" s="5"/>
      <c r="H322" s="18"/>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6"/>
      <c r="AV322" s="6"/>
      <c r="AW322" s="6"/>
      <c r="AX322" s="6"/>
    </row>
    <row r="323" spans="1:50" x14ac:dyDescent="0.25">
      <c r="A323" s="1"/>
      <c r="B323" s="5"/>
      <c r="C323" s="5"/>
      <c r="D323" s="5"/>
      <c r="E323" s="5"/>
      <c r="F323" s="19"/>
      <c r="G323" s="5"/>
      <c r="H323" s="18"/>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6"/>
      <c r="AV323" s="6"/>
      <c r="AW323" s="6"/>
      <c r="AX323" s="6"/>
    </row>
    <row r="324" spans="1:50" x14ac:dyDescent="0.25">
      <c r="A324" s="1"/>
      <c r="B324" s="5"/>
      <c r="C324" s="5"/>
      <c r="D324" s="5"/>
      <c r="E324" s="5"/>
      <c r="F324" s="19"/>
      <c r="G324" s="5"/>
      <c r="H324" s="18"/>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6"/>
      <c r="AV324" s="6"/>
      <c r="AW324" s="6"/>
      <c r="AX324" s="6"/>
    </row>
    <row r="325" spans="1:50" x14ac:dyDescent="0.25">
      <c r="A325" s="1"/>
      <c r="B325" s="5"/>
      <c r="C325" s="5"/>
      <c r="D325" s="5"/>
      <c r="E325" s="5"/>
      <c r="F325" s="19"/>
      <c r="G325" s="5"/>
      <c r="H325" s="18"/>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6"/>
      <c r="AV325" s="6"/>
      <c r="AW325" s="6"/>
      <c r="AX325" s="6"/>
    </row>
    <row r="326" spans="1:50" x14ac:dyDescent="0.25">
      <c r="A326" s="1"/>
      <c r="B326" s="5"/>
      <c r="C326" s="5"/>
      <c r="D326" s="5"/>
      <c r="E326" s="5"/>
      <c r="F326" s="19"/>
      <c r="G326" s="5"/>
      <c r="H326" s="18"/>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6"/>
      <c r="AV326" s="6"/>
      <c r="AW326" s="6"/>
      <c r="AX326" s="6"/>
    </row>
    <row r="327" spans="1:50" x14ac:dyDescent="0.25">
      <c r="A327" s="1"/>
      <c r="B327" s="5"/>
      <c r="C327" s="5"/>
      <c r="D327" s="5"/>
      <c r="E327" s="5"/>
      <c r="F327" s="19"/>
      <c r="G327" s="5"/>
      <c r="H327" s="18"/>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6"/>
      <c r="AV327" s="6"/>
      <c r="AW327" s="6"/>
      <c r="AX327" s="6"/>
    </row>
    <row r="328" spans="1:50" x14ac:dyDescent="0.25">
      <c r="A328" s="1"/>
      <c r="B328" s="5"/>
      <c r="C328" s="5"/>
      <c r="D328" s="5"/>
      <c r="E328" s="5"/>
      <c r="F328" s="19"/>
      <c r="G328" s="5"/>
      <c r="H328" s="18"/>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6"/>
      <c r="AV328" s="6"/>
      <c r="AW328" s="6"/>
      <c r="AX328" s="6"/>
    </row>
    <row r="329" spans="1:50" x14ac:dyDescent="0.25">
      <c r="A329" s="1"/>
      <c r="B329" s="5"/>
      <c r="C329" s="5"/>
      <c r="D329" s="5"/>
      <c r="E329" s="5"/>
      <c r="F329" s="19"/>
      <c r="G329" s="5"/>
      <c r="H329" s="18"/>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6"/>
      <c r="AV329" s="6"/>
      <c r="AW329" s="6"/>
      <c r="AX329" s="6"/>
    </row>
    <row r="330" spans="1:50" x14ac:dyDescent="0.25">
      <c r="A330" s="1"/>
      <c r="B330" s="5"/>
      <c r="C330" s="5"/>
      <c r="D330" s="5"/>
      <c r="E330" s="5"/>
      <c r="F330" s="19"/>
      <c r="G330" s="5"/>
      <c r="H330" s="18"/>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6"/>
      <c r="AV330" s="6"/>
      <c r="AW330" s="6"/>
      <c r="AX330" s="6"/>
    </row>
    <row r="331" spans="1:50" x14ac:dyDescent="0.25">
      <c r="A331" s="1"/>
      <c r="B331" s="5"/>
      <c r="C331" s="5"/>
      <c r="D331" s="5"/>
      <c r="E331" s="5"/>
      <c r="F331" s="19"/>
      <c r="G331" s="5"/>
      <c r="H331" s="18"/>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6"/>
      <c r="AV331" s="6"/>
      <c r="AW331" s="6"/>
      <c r="AX331" s="6"/>
    </row>
    <row r="332" spans="1:50" x14ac:dyDescent="0.25">
      <c r="A332" s="1"/>
      <c r="B332" s="5"/>
      <c r="C332" s="5"/>
      <c r="D332" s="5"/>
      <c r="E332" s="5"/>
      <c r="F332" s="19"/>
      <c r="G332" s="5"/>
      <c r="H332" s="18"/>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6"/>
      <c r="AV332" s="6"/>
      <c r="AW332" s="6"/>
      <c r="AX332" s="6"/>
    </row>
    <row r="333" spans="1:50" x14ac:dyDescent="0.25">
      <c r="A333" s="1"/>
      <c r="B333" s="5"/>
      <c r="C333" s="5"/>
      <c r="D333" s="5"/>
      <c r="E333" s="5"/>
      <c r="F333" s="19"/>
      <c r="G333" s="5"/>
      <c r="H333" s="18"/>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6"/>
      <c r="AV333" s="6"/>
      <c r="AW333" s="6"/>
      <c r="AX333" s="6"/>
    </row>
    <row r="334" spans="1:50" x14ac:dyDescent="0.25">
      <c r="A334" s="1"/>
      <c r="B334" s="5"/>
      <c r="C334" s="5"/>
      <c r="D334" s="5"/>
      <c r="E334" s="5"/>
      <c r="F334" s="19"/>
      <c r="G334" s="5"/>
      <c r="H334" s="18"/>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6"/>
      <c r="AV334" s="6"/>
      <c r="AW334" s="6"/>
      <c r="AX334" s="6"/>
    </row>
    <row r="335" spans="1:50" x14ac:dyDescent="0.25">
      <c r="A335" s="1"/>
      <c r="B335" s="5"/>
      <c r="C335" s="5"/>
      <c r="D335" s="5"/>
      <c r="E335" s="5"/>
      <c r="F335" s="19"/>
      <c r="G335" s="5"/>
      <c r="H335" s="18"/>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6"/>
      <c r="AV335" s="6"/>
      <c r="AW335" s="6"/>
      <c r="AX335" s="6"/>
    </row>
    <row r="336" spans="1:50" x14ac:dyDescent="0.25">
      <c r="A336" s="1"/>
      <c r="B336" s="5"/>
      <c r="C336" s="5"/>
      <c r="D336" s="5"/>
      <c r="E336" s="5"/>
      <c r="F336" s="19"/>
      <c r="G336" s="5"/>
      <c r="H336" s="18"/>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6"/>
      <c r="AV336" s="6"/>
      <c r="AW336" s="6"/>
      <c r="AX336" s="6"/>
    </row>
    <row r="337" spans="1:50" x14ac:dyDescent="0.25">
      <c r="A337" s="1"/>
      <c r="B337" s="5"/>
      <c r="C337" s="5"/>
      <c r="D337" s="5"/>
      <c r="E337" s="5"/>
      <c r="F337" s="19"/>
      <c r="G337" s="5"/>
      <c r="H337" s="18"/>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6"/>
      <c r="AV337" s="6"/>
      <c r="AW337" s="6"/>
      <c r="AX337" s="6"/>
    </row>
    <row r="338" spans="1:50" x14ac:dyDescent="0.25">
      <c r="A338" s="1"/>
      <c r="B338" s="5"/>
      <c r="C338" s="5"/>
      <c r="D338" s="5"/>
      <c r="E338" s="5"/>
      <c r="F338" s="19"/>
      <c r="G338" s="5"/>
      <c r="H338" s="18"/>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6"/>
      <c r="AV338" s="6"/>
      <c r="AW338" s="6"/>
      <c r="AX338" s="6"/>
    </row>
    <row r="339" spans="1:50" x14ac:dyDescent="0.25">
      <c r="A339" s="1"/>
      <c r="B339" s="5"/>
      <c r="C339" s="5"/>
      <c r="D339" s="5"/>
      <c r="E339" s="5"/>
      <c r="F339" s="19"/>
      <c r="G339" s="5"/>
      <c r="H339" s="18"/>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6"/>
      <c r="AV339" s="6"/>
      <c r="AW339" s="6"/>
      <c r="AX339" s="6"/>
    </row>
    <row r="340" spans="1:50" x14ac:dyDescent="0.25">
      <c r="A340" s="1"/>
      <c r="B340" s="5"/>
      <c r="C340" s="5"/>
      <c r="D340" s="5"/>
      <c r="E340" s="5"/>
      <c r="F340" s="19"/>
      <c r="G340" s="5"/>
      <c r="H340" s="18"/>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6"/>
      <c r="AV340" s="6"/>
      <c r="AW340" s="6"/>
      <c r="AX340" s="6"/>
    </row>
    <row r="341" spans="1:50" x14ac:dyDescent="0.25">
      <c r="A341" s="1"/>
      <c r="B341" s="5"/>
      <c r="C341" s="5"/>
      <c r="D341" s="5"/>
      <c r="E341" s="5"/>
      <c r="F341" s="19"/>
      <c r="G341" s="5"/>
      <c r="H341" s="18"/>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6"/>
      <c r="AV341" s="6"/>
      <c r="AW341" s="6"/>
      <c r="AX341" s="6"/>
    </row>
    <row r="342" spans="1:50" x14ac:dyDescent="0.25">
      <c r="A342" s="1"/>
      <c r="B342" s="5"/>
      <c r="C342" s="5"/>
      <c r="D342" s="5"/>
      <c r="E342" s="5"/>
      <c r="F342" s="19"/>
      <c r="G342" s="5"/>
      <c r="H342" s="18"/>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6"/>
      <c r="AV342" s="6"/>
      <c r="AW342" s="6"/>
      <c r="AX342" s="6"/>
    </row>
    <row r="343" spans="1:50" x14ac:dyDescent="0.25">
      <c r="A343" s="1"/>
      <c r="B343" s="5"/>
      <c r="C343" s="5"/>
      <c r="D343" s="5"/>
      <c r="E343" s="5"/>
      <c r="F343" s="19"/>
      <c r="G343" s="5"/>
      <c r="H343" s="18"/>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6"/>
      <c r="AV343" s="6"/>
      <c r="AW343" s="6"/>
      <c r="AX343" s="6"/>
    </row>
    <row r="344" spans="1:50" x14ac:dyDescent="0.25">
      <c r="A344" s="1"/>
      <c r="B344" s="5"/>
      <c r="C344" s="5"/>
      <c r="D344" s="5"/>
      <c r="E344" s="5"/>
      <c r="F344" s="19"/>
      <c r="G344" s="5"/>
      <c r="H344" s="18"/>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6"/>
      <c r="AV344" s="6"/>
      <c r="AW344" s="6"/>
      <c r="AX344" s="6"/>
    </row>
    <row r="345" spans="1:50" x14ac:dyDescent="0.25">
      <c r="A345" s="1"/>
      <c r="B345" s="5"/>
      <c r="C345" s="5"/>
      <c r="D345" s="5"/>
      <c r="E345" s="5"/>
      <c r="F345" s="19"/>
      <c r="G345" s="5"/>
      <c r="H345" s="18"/>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6"/>
      <c r="AV345" s="6"/>
      <c r="AW345" s="6"/>
      <c r="AX345" s="6"/>
    </row>
    <row r="346" spans="1:50" x14ac:dyDescent="0.25">
      <c r="A346" s="1"/>
      <c r="B346" s="5"/>
      <c r="C346" s="5"/>
      <c r="D346" s="5"/>
      <c r="E346" s="5"/>
      <c r="F346" s="19"/>
      <c r="G346" s="5"/>
      <c r="H346" s="18"/>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6"/>
      <c r="AV346" s="6"/>
      <c r="AW346" s="6"/>
      <c r="AX346" s="6"/>
    </row>
    <row r="347" spans="1:50" x14ac:dyDescent="0.25">
      <c r="A347" s="1"/>
      <c r="B347" s="5"/>
      <c r="C347" s="5"/>
      <c r="D347" s="5"/>
      <c r="E347" s="5"/>
      <c r="F347" s="19"/>
      <c r="G347" s="5"/>
      <c r="H347" s="18"/>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6"/>
      <c r="AV347" s="6"/>
      <c r="AW347" s="6"/>
      <c r="AX347" s="6"/>
    </row>
    <row r="348" spans="1:50" x14ac:dyDescent="0.25">
      <c r="A348" s="1"/>
      <c r="B348" s="5"/>
      <c r="C348" s="5"/>
      <c r="D348" s="5"/>
      <c r="E348" s="5"/>
      <c r="F348" s="19"/>
      <c r="G348" s="5"/>
      <c r="H348" s="18"/>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6"/>
      <c r="AV348" s="6"/>
      <c r="AW348" s="6"/>
      <c r="AX348" s="6"/>
    </row>
    <row r="349" spans="1:50" x14ac:dyDescent="0.25">
      <c r="A349" s="1"/>
      <c r="B349" s="5"/>
      <c r="C349" s="5"/>
      <c r="D349" s="5"/>
      <c r="E349" s="5"/>
      <c r="F349" s="19"/>
      <c r="G349" s="5"/>
      <c r="H349" s="18"/>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6"/>
      <c r="AV349" s="6"/>
      <c r="AW349" s="6"/>
      <c r="AX349" s="6"/>
    </row>
    <row r="350" spans="1:50" x14ac:dyDescent="0.25">
      <c r="A350" s="1"/>
      <c r="B350" s="5"/>
      <c r="C350" s="5"/>
      <c r="D350" s="5"/>
      <c r="E350" s="5"/>
      <c r="F350" s="19"/>
      <c r="G350" s="5"/>
      <c r="H350" s="18"/>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6"/>
      <c r="AV350" s="6"/>
      <c r="AW350" s="6"/>
      <c r="AX350" s="6"/>
    </row>
    <row r="351" spans="1:50" x14ac:dyDescent="0.25">
      <c r="A351" s="1"/>
      <c r="B351" s="5"/>
      <c r="C351" s="5"/>
      <c r="D351" s="5"/>
      <c r="E351" s="5"/>
      <c r="F351" s="19"/>
      <c r="G351" s="5"/>
      <c r="H351" s="18"/>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6"/>
      <c r="AV351" s="6"/>
      <c r="AW351" s="6"/>
      <c r="AX351" s="6"/>
    </row>
    <row r="352" spans="1:50" x14ac:dyDescent="0.25">
      <c r="A352" s="1"/>
      <c r="B352" s="5"/>
      <c r="C352" s="5"/>
      <c r="D352" s="5"/>
      <c r="E352" s="5"/>
      <c r="F352" s="19"/>
      <c r="G352" s="5"/>
      <c r="H352" s="18"/>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6"/>
      <c r="AV352" s="6"/>
      <c r="AW352" s="6"/>
      <c r="AX352" s="6"/>
    </row>
    <row r="353" spans="1:50" x14ac:dyDescent="0.25">
      <c r="A353" s="1"/>
      <c r="B353" s="5"/>
      <c r="C353" s="5"/>
      <c r="D353" s="5"/>
      <c r="E353" s="5"/>
      <c r="F353" s="19"/>
      <c r="G353" s="5"/>
      <c r="H353" s="18"/>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6"/>
      <c r="AV353" s="6"/>
      <c r="AW353" s="6"/>
      <c r="AX353" s="6"/>
    </row>
    <row r="354" spans="1:50" x14ac:dyDescent="0.25">
      <c r="A354" s="1"/>
      <c r="B354" s="5"/>
      <c r="C354" s="5"/>
      <c r="D354" s="5"/>
      <c r="E354" s="5"/>
      <c r="F354" s="19"/>
      <c r="G354" s="5"/>
      <c r="H354" s="18"/>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6"/>
      <c r="AV354" s="6"/>
      <c r="AW354" s="6"/>
      <c r="AX354" s="6"/>
    </row>
    <row r="355" spans="1:50" x14ac:dyDescent="0.25">
      <c r="A355" s="1"/>
      <c r="B355" s="5"/>
      <c r="C355" s="5"/>
      <c r="D355" s="5"/>
      <c r="E355" s="5"/>
      <c r="F355" s="19"/>
      <c r="G355" s="5"/>
      <c r="H355" s="18"/>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6"/>
      <c r="AV355" s="6"/>
      <c r="AW355" s="6"/>
      <c r="AX355" s="6"/>
    </row>
    <row r="356" spans="1:50" x14ac:dyDescent="0.25">
      <c r="A356" s="1"/>
      <c r="B356" s="5"/>
      <c r="C356" s="5"/>
      <c r="D356" s="5"/>
      <c r="E356" s="5"/>
      <c r="F356" s="19"/>
      <c r="G356" s="5"/>
      <c r="H356" s="18"/>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6"/>
      <c r="AV356" s="6"/>
      <c r="AW356" s="6"/>
      <c r="AX356" s="6"/>
    </row>
    <row r="357" spans="1:50" x14ac:dyDescent="0.25">
      <c r="A357" s="1"/>
      <c r="B357" s="5"/>
      <c r="C357" s="5"/>
      <c r="D357" s="5"/>
      <c r="E357" s="5"/>
      <c r="F357" s="19"/>
      <c r="G357" s="5"/>
      <c r="H357" s="18"/>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6"/>
      <c r="AV357" s="6"/>
      <c r="AW357" s="6"/>
      <c r="AX357" s="6"/>
    </row>
    <row r="358" spans="1:50" x14ac:dyDescent="0.25">
      <c r="A358" s="1"/>
      <c r="B358" s="5"/>
      <c r="C358" s="5"/>
      <c r="D358" s="5"/>
      <c r="E358" s="5"/>
      <c r="F358" s="19"/>
      <c r="G358" s="5"/>
      <c r="H358" s="18"/>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6"/>
      <c r="AV358" s="6"/>
      <c r="AW358" s="6"/>
      <c r="AX358" s="6"/>
    </row>
    <row r="359" spans="1:50" x14ac:dyDescent="0.25">
      <c r="A359" s="1"/>
      <c r="B359" s="5"/>
      <c r="C359" s="5"/>
      <c r="D359" s="5"/>
      <c r="E359" s="5"/>
      <c r="F359" s="19"/>
      <c r="G359" s="5"/>
      <c r="H359" s="18"/>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6"/>
      <c r="AV359" s="6"/>
      <c r="AW359" s="6"/>
      <c r="AX359" s="6"/>
    </row>
    <row r="360" spans="1:50" x14ac:dyDescent="0.25">
      <c r="A360" s="1"/>
      <c r="B360" s="5"/>
      <c r="C360" s="5"/>
      <c r="D360" s="5"/>
      <c r="E360" s="5"/>
      <c r="F360" s="19"/>
      <c r="G360" s="5"/>
      <c r="H360" s="18"/>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6"/>
      <c r="AV360" s="6"/>
      <c r="AW360" s="6"/>
      <c r="AX360" s="6"/>
    </row>
    <row r="361" spans="1:50" x14ac:dyDescent="0.25">
      <c r="A361" s="1"/>
      <c r="B361" s="5"/>
      <c r="C361" s="5"/>
      <c r="D361" s="5"/>
      <c r="E361" s="5"/>
      <c r="F361" s="19"/>
      <c r="G361" s="5"/>
      <c r="H361" s="18"/>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6"/>
      <c r="AV361" s="6"/>
      <c r="AW361" s="6"/>
      <c r="AX361" s="6"/>
    </row>
    <row r="362" spans="1:50" x14ac:dyDescent="0.25">
      <c r="A362" s="1"/>
      <c r="B362" s="5"/>
      <c r="C362" s="5"/>
      <c r="D362" s="5"/>
      <c r="E362" s="5"/>
      <c r="F362" s="19"/>
      <c r="G362" s="5"/>
      <c r="H362" s="18"/>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6"/>
      <c r="AV362" s="6"/>
      <c r="AW362" s="6"/>
      <c r="AX362" s="6"/>
    </row>
    <row r="363" spans="1:50" x14ac:dyDescent="0.25">
      <c r="A363" s="1"/>
      <c r="B363" s="5"/>
      <c r="C363" s="5"/>
      <c r="D363" s="5"/>
      <c r="E363" s="5"/>
      <c r="F363" s="19"/>
      <c r="G363" s="5"/>
      <c r="H363" s="18"/>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6"/>
      <c r="AV363" s="6"/>
      <c r="AW363" s="6"/>
      <c r="AX363" s="6"/>
    </row>
    <row r="364" spans="1:50" x14ac:dyDescent="0.25">
      <c r="A364" s="1"/>
      <c r="B364" s="5"/>
      <c r="C364" s="5"/>
      <c r="D364" s="5"/>
      <c r="E364" s="5"/>
      <c r="F364" s="19"/>
      <c r="G364" s="5"/>
      <c r="H364" s="18"/>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6"/>
      <c r="AV364" s="6"/>
      <c r="AW364" s="6"/>
      <c r="AX364" s="6"/>
    </row>
    <row r="365" spans="1:50" x14ac:dyDescent="0.25">
      <c r="A365" s="1"/>
      <c r="B365" s="5"/>
      <c r="C365" s="5"/>
      <c r="D365" s="5"/>
      <c r="E365" s="5"/>
      <c r="F365" s="19"/>
      <c r="G365" s="5"/>
      <c r="H365" s="18"/>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6"/>
      <c r="AV365" s="6"/>
      <c r="AW365" s="6"/>
      <c r="AX365" s="6"/>
    </row>
    <row r="366" spans="1:50" x14ac:dyDescent="0.25">
      <c r="A366" s="1"/>
      <c r="B366" s="5"/>
      <c r="C366" s="5"/>
      <c r="D366" s="5"/>
      <c r="E366" s="5"/>
      <c r="F366" s="19"/>
      <c r="G366" s="5"/>
      <c r="H366" s="18"/>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6"/>
      <c r="AV366" s="6"/>
      <c r="AW366" s="6"/>
      <c r="AX366" s="6"/>
    </row>
    <row r="367" spans="1:50" x14ac:dyDescent="0.25">
      <c r="A367" s="1"/>
      <c r="B367" s="5"/>
      <c r="C367" s="5"/>
      <c r="D367" s="5"/>
      <c r="E367" s="5"/>
      <c r="F367" s="19"/>
      <c r="G367" s="5"/>
      <c r="H367" s="18"/>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6"/>
      <c r="AV367" s="6"/>
      <c r="AW367" s="6"/>
      <c r="AX367" s="6"/>
    </row>
    <row r="368" spans="1:50" x14ac:dyDescent="0.25">
      <c r="A368" s="1"/>
      <c r="B368" s="5"/>
      <c r="C368" s="5"/>
      <c r="D368" s="5"/>
      <c r="E368" s="5"/>
      <c r="F368" s="19"/>
      <c r="G368" s="5"/>
      <c r="H368" s="18"/>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6"/>
      <c r="AV368" s="6"/>
      <c r="AW368" s="6"/>
      <c r="AX368" s="6"/>
    </row>
    <row r="369" spans="1:50" x14ac:dyDescent="0.25">
      <c r="A369" s="1"/>
      <c r="B369" s="5"/>
      <c r="C369" s="5"/>
      <c r="D369" s="5"/>
      <c r="E369" s="5"/>
      <c r="F369" s="19"/>
      <c r="G369" s="5"/>
      <c r="H369" s="18"/>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6"/>
      <c r="AV369" s="6"/>
      <c r="AW369" s="6"/>
      <c r="AX369" s="6"/>
    </row>
    <row r="370" spans="1:50" x14ac:dyDescent="0.25">
      <c r="A370" s="1"/>
      <c r="B370" s="5"/>
      <c r="C370" s="5"/>
      <c r="D370" s="5"/>
      <c r="E370" s="5"/>
      <c r="F370" s="19"/>
      <c r="G370" s="5"/>
      <c r="H370" s="18"/>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6"/>
      <c r="AV370" s="6"/>
      <c r="AW370" s="6"/>
      <c r="AX370" s="6"/>
    </row>
    <row r="371" spans="1:50" x14ac:dyDescent="0.25">
      <c r="A371" s="1"/>
      <c r="B371" s="5"/>
      <c r="C371" s="5"/>
      <c r="D371" s="5"/>
      <c r="E371" s="5"/>
      <c r="F371" s="19"/>
      <c r="G371" s="5"/>
      <c r="H371" s="18"/>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6"/>
      <c r="AV371" s="6"/>
      <c r="AW371" s="6"/>
      <c r="AX371" s="6"/>
    </row>
    <row r="372" spans="1:50" x14ac:dyDescent="0.25">
      <c r="A372" s="1"/>
      <c r="B372" s="5"/>
      <c r="C372" s="5"/>
      <c r="D372" s="5"/>
      <c r="E372" s="5"/>
      <c r="F372" s="19"/>
      <c r="G372" s="5"/>
      <c r="H372" s="18"/>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6"/>
      <c r="AV372" s="6"/>
      <c r="AW372" s="6"/>
      <c r="AX372" s="6"/>
    </row>
    <row r="373" spans="1:50" x14ac:dyDescent="0.25">
      <c r="A373" s="1"/>
      <c r="B373" s="5"/>
      <c r="C373" s="5"/>
      <c r="D373" s="5"/>
      <c r="E373" s="5"/>
      <c r="F373" s="19"/>
      <c r="G373" s="5"/>
      <c r="H373" s="18"/>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6"/>
      <c r="AV373" s="6"/>
      <c r="AW373" s="6"/>
      <c r="AX373" s="6"/>
    </row>
    <row r="374" spans="1:50" x14ac:dyDescent="0.25">
      <c r="A374" s="1"/>
      <c r="B374" s="5"/>
      <c r="C374" s="5"/>
      <c r="D374" s="5"/>
      <c r="E374" s="5"/>
      <c r="F374" s="19"/>
      <c r="G374" s="5"/>
      <c r="H374" s="18"/>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6"/>
      <c r="AV374" s="6"/>
      <c r="AW374" s="6"/>
      <c r="AX374" s="6"/>
    </row>
    <row r="375" spans="1:50" x14ac:dyDescent="0.25">
      <c r="A375" s="1"/>
      <c r="B375" s="5"/>
      <c r="C375" s="5"/>
      <c r="D375" s="5"/>
      <c r="E375" s="5"/>
      <c r="F375" s="19"/>
      <c r="G375" s="5"/>
      <c r="H375" s="18"/>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6"/>
      <c r="AV375" s="6"/>
      <c r="AW375" s="6"/>
      <c r="AX375" s="6"/>
    </row>
    <row r="376" spans="1:50" x14ac:dyDescent="0.25">
      <c r="A376" s="1"/>
      <c r="B376" s="5"/>
      <c r="C376" s="5"/>
      <c r="D376" s="5"/>
      <c r="E376" s="5"/>
      <c r="F376" s="19"/>
      <c r="G376" s="5"/>
      <c r="H376" s="18"/>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6"/>
      <c r="AV376" s="6"/>
      <c r="AW376" s="6"/>
      <c r="AX376" s="6"/>
    </row>
    <row r="377" spans="1:50" x14ac:dyDescent="0.25">
      <c r="A377" s="1"/>
      <c r="B377" s="5"/>
      <c r="C377" s="5"/>
      <c r="D377" s="5"/>
      <c r="E377" s="5"/>
      <c r="F377" s="19"/>
      <c r="G377" s="5"/>
      <c r="H377" s="18"/>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6"/>
      <c r="AV377" s="6"/>
      <c r="AW377" s="6"/>
      <c r="AX377" s="6"/>
    </row>
    <row r="378" spans="1:50" x14ac:dyDescent="0.25">
      <c r="A378" s="1"/>
      <c r="B378" s="5"/>
      <c r="C378" s="5"/>
      <c r="D378" s="5"/>
      <c r="E378" s="5"/>
      <c r="F378" s="19"/>
      <c r="G378" s="5"/>
      <c r="H378" s="18"/>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6"/>
      <c r="AV378" s="6"/>
      <c r="AW378" s="6"/>
      <c r="AX378" s="6"/>
    </row>
    <row r="379" spans="1:50" x14ac:dyDescent="0.25">
      <c r="A379" s="1"/>
      <c r="B379" s="5"/>
      <c r="C379" s="5"/>
      <c r="D379" s="5"/>
      <c r="E379" s="5"/>
      <c r="F379" s="19"/>
      <c r="G379" s="5"/>
      <c r="H379" s="18"/>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6"/>
      <c r="AV379" s="6"/>
      <c r="AW379" s="6"/>
      <c r="AX379" s="6"/>
    </row>
    <row r="380" spans="1:50" x14ac:dyDescent="0.25">
      <c r="A380" s="1"/>
      <c r="B380" s="5"/>
      <c r="C380" s="5"/>
      <c r="D380" s="5"/>
      <c r="E380" s="5"/>
      <c r="F380" s="19"/>
      <c r="G380" s="5"/>
      <c r="H380" s="18"/>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6"/>
      <c r="AV380" s="6"/>
      <c r="AW380" s="6"/>
      <c r="AX380" s="6"/>
    </row>
    <row r="381" spans="1:50" x14ac:dyDescent="0.25">
      <c r="A381" s="1"/>
      <c r="B381" s="5"/>
      <c r="C381" s="5"/>
      <c r="D381" s="5"/>
      <c r="E381" s="5"/>
      <c r="F381" s="19"/>
      <c r="G381" s="5"/>
      <c r="H381" s="18"/>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6"/>
      <c r="AV381" s="6"/>
      <c r="AW381" s="6"/>
      <c r="AX381" s="6"/>
    </row>
    <row r="382" spans="1:50" x14ac:dyDescent="0.25">
      <c r="A382" s="1"/>
      <c r="B382" s="5"/>
      <c r="C382" s="5"/>
      <c r="D382" s="5"/>
      <c r="E382" s="5"/>
      <c r="F382" s="19"/>
      <c r="G382" s="5"/>
      <c r="H382" s="18"/>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6"/>
      <c r="AV382" s="6"/>
      <c r="AW382" s="6"/>
      <c r="AX382" s="6"/>
    </row>
    <row r="383" spans="1:50" x14ac:dyDescent="0.25">
      <c r="A383" s="1"/>
      <c r="B383" s="5"/>
      <c r="C383" s="5"/>
      <c r="D383" s="5"/>
      <c r="E383" s="5"/>
      <c r="F383" s="19"/>
      <c r="G383" s="5"/>
      <c r="H383" s="18"/>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6"/>
      <c r="AV383" s="6"/>
      <c r="AW383" s="6"/>
      <c r="AX383" s="6"/>
    </row>
    <row r="384" spans="1:50" x14ac:dyDescent="0.25">
      <c r="A384" s="1"/>
      <c r="B384" s="5"/>
      <c r="C384" s="5"/>
      <c r="D384" s="5"/>
      <c r="E384" s="5"/>
      <c r="F384" s="19"/>
      <c r="G384" s="5"/>
      <c r="H384" s="18"/>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6"/>
      <c r="AV384" s="6"/>
      <c r="AW384" s="6"/>
      <c r="AX384" s="6"/>
    </row>
    <row r="385" spans="1:50" x14ac:dyDescent="0.25">
      <c r="A385" s="1"/>
      <c r="B385" s="5"/>
      <c r="C385" s="5"/>
      <c r="D385" s="5"/>
      <c r="E385" s="5"/>
      <c r="F385" s="19"/>
      <c r="G385" s="5"/>
      <c r="H385" s="18"/>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6"/>
      <c r="AV385" s="6"/>
      <c r="AW385" s="6"/>
      <c r="AX385" s="6"/>
    </row>
    <row r="386" spans="1:50" x14ac:dyDescent="0.25">
      <c r="A386" s="1"/>
      <c r="B386" s="5"/>
      <c r="C386" s="5"/>
      <c r="D386" s="5"/>
      <c r="E386" s="5"/>
      <c r="F386" s="19"/>
      <c r="G386" s="5"/>
      <c r="H386" s="18"/>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6"/>
      <c r="AV386" s="6"/>
      <c r="AW386" s="6"/>
      <c r="AX386" s="6"/>
    </row>
    <row r="387" spans="1:50" x14ac:dyDescent="0.25">
      <c r="A387" s="1"/>
      <c r="B387" s="5"/>
      <c r="C387" s="5"/>
      <c r="D387" s="5"/>
      <c r="E387" s="5"/>
      <c r="F387" s="19"/>
      <c r="G387" s="5"/>
      <c r="H387" s="18"/>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6"/>
      <c r="AV387" s="6"/>
      <c r="AW387" s="6"/>
      <c r="AX387" s="6"/>
    </row>
    <row r="388" spans="1:50" x14ac:dyDescent="0.25">
      <c r="A388" s="1"/>
      <c r="B388" s="5"/>
      <c r="C388" s="5"/>
      <c r="D388" s="5"/>
      <c r="E388" s="5"/>
      <c r="F388" s="19"/>
      <c r="G388" s="5"/>
      <c r="H388" s="18"/>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6"/>
      <c r="AV388" s="6"/>
      <c r="AW388" s="6"/>
      <c r="AX388" s="6"/>
    </row>
    <row r="389" spans="1:50" x14ac:dyDescent="0.25">
      <c r="A389" s="1"/>
      <c r="B389" s="5"/>
      <c r="C389" s="5"/>
      <c r="D389" s="5"/>
      <c r="E389" s="5"/>
      <c r="F389" s="19"/>
      <c r="G389" s="5"/>
      <c r="H389" s="18"/>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6"/>
      <c r="AV389" s="6"/>
      <c r="AW389" s="6"/>
      <c r="AX389" s="6"/>
    </row>
    <row r="390" spans="1:50" x14ac:dyDescent="0.25">
      <c r="A390" s="1"/>
      <c r="B390" s="5"/>
      <c r="C390" s="5"/>
      <c r="D390" s="5"/>
      <c r="E390" s="5"/>
      <c r="F390" s="19"/>
      <c r="G390" s="5"/>
      <c r="H390" s="18"/>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6"/>
      <c r="AV390" s="6"/>
      <c r="AW390" s="6"/>
      <c r="AX390" s="6"/>
    </row>
    <row r="391" spans="1:50" x14ac:dyDescent="0.25">
      <c r="A391" s="1"/>
      <c r="B391" s="5"/>
      <c r="C391" s="5"/>
      <c r="D391" s="5"/>
      <c r="E391" s="5"/>
      <c r="F391" s="19"/>
      <c r="G391" s="5"/>
      <c r="H391" s="18"/>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6"/>
      <c r="AV391" s="6"/>
      <c r="AW391" s="6"/>
      <c r="AX391" s="6"/>
    </row>
    <row r="392" spans="1:50" x14ac:dyDescent="0.25">
      <c r="A392" s="1"/>
      <c r="B392" s="5"/>
      <c r="C392" s="5"/>
      <c r="D392" s="5"/>
      <c r="E392" s="5"/>
      <c r="F392" s="19"/>
      <c r="G392" s="5"/>
      <c r="H392" s="18"/>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6"/>
      <c r="AV392" s="6"/>
      <c r="AW392" s="6"/>
      <c r="AX392" s="6"/>
    </row>
    <row r="393" spans="1:50" x14ac:dyDescent="0.25">
      <c r="A393" s="1"/>
      <c r="B393" s="5"/>
      <c r="C393" s="5"/>
      <c r="D393" s="5"/>
      <c r="E393" s="5"/>
      <c r="F393" s="19"/>
      <c r="G393" s="5"/>
      <c r="H393" s="18"/>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6"/>
      <c r="AV393" s="6"/>
      <c r="AW393" s="6"/>
      <c r="AX393" s="6"/>
    </row>
    <row r="394" spans="1:50" x14ac:dyDescent="0.25">
      <c r="A394" s="1"/>
      <c r="B394" s="5"/>
      <c r="C394" s="5"/>
      <c r="D394" s="5"/>
      <c r="E394" s="5"/>
      <c r="F394" s="19"/>
      <c r="G394" s="5"/>
      <c r="H394" s="18"/>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6"/>
      <c r="AV394" s="6"/>
      <c r="AW394" s="6"/>
      <c r="AX394" s="6"/>
    </row>
    <row r="395" spans="1:50" x14ac:dyDescent="0.25">
      <c r="A395" s="1"/>
      <c r="B395" s="5"/>
      <c r="C395" s="5"/>
      <c r="D395" s="5"/>
      <c r="E395" s="5"/>
      <c r="F395" s="19"/>
      <c r="G395" s="5"/>
      <c r="H395" s="18"/>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6"/>
      <c r="AV395" s="6"/>
      <c r="AW395" s="6"/>
      <c r="AX395" s="6"/>
    </row>
    <row r="396" spans="1:50" x14ac:dyDescent="0.25">
      <c r="A396" s="1"/>
      <c r="B396" s="5"/>
      <c r="C396" s="5"/>
      <c r="D396" s="5"/>
      <c r="E396" s="5"/>
      <c r="F396" s="19"/>
      <c r="G396" s="5"/>
      <c r="H396" s="18"/>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6"/>
      <c r="AV396" s="6"/>
      <c r="AW396" s="6"/>
      <c r="AX396" s="6"/>
    </row>
    <row r="397" spans="1:50" x14ac:dyDescent="0.25">
      <c r="A397" s="1"/>
      <c r="B397" s="5"/>
      <c r="C397" s="5"/>
      <c r="D397" s="5"/>
      <c r="E397" s="5"/>
      <c r="F397" s="19"/>
      <c r="G397" s="5"/>
      <c r="H397" s="18"/>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6"/>
      <c r="AV397" s="6"/>
      <c r="AW397" s="6"/>
      <c r="AX397" s="6"/>
    </row>
    <row r="398" spans="1:50" x14ac:dyDescent="0.25">
      <c r="A398" s="1"/>
      <c r="B398" s="5"/>
      <c r="C398" s="5"/>
      <c r="D398" s="5"/>
      <c r="E398" s="5"/>
      <c r="F398" s="19"/>
      <c r="G398" s="5"/>
      <c r="H398" s="18"/>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6"/>
      <c r="AV398" s="6"/>
      <c r="AW398" s="6"/>
      <c r="AX398" s="6"/>
    </row>
    <row r="399" spans="1:50" x14ac:dyDescent="0.25">
      <c r="A399" s="1"/>
      <c r="B399" s="5"/>
      <c r="C399" s="5"/>
      <c r="D399" s="5"/>
      <c r="E399" s="5"/>
      <c r="F399" s="19"/>
      <c r="G399" s="5"/>
      <c r="H399" s="18"/>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6"/>
      <c r="AV399" s="6"/>
      <c r="AW399" s="6"/>
      <c r="AX399" s="6"/>
    </row>
    <row r="400" spans="1:50" x14ac:dyDescent="0.25">
      <c r="A400" s="1"/>
      <c r="B400" s="5"/>
      <c r="C400" s="5"/>
      <c r="D400" s="5"/>
      <c r="E400" s="5"/>
      <c r="F400" s="19"/>
      <c r="G400" s="5"/>
      <c r="H400" s="18"/>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6"/>
      <c r="AV400" s="6"/>
      <c r="AW400" s="6"/>
      <c r="AX400" s="6"/>
    </row>
    <row r="401" spans="1:50" x14ac:dyDescent="0.25">
      <c r="A401" s="1"/>
      <c r="B401" s="5"/>
      <c r="C401" s="5"/>
      <c r="D401" s="5"/>
      <c r="E401" s="5"/>
      <c r="F401" s="19"/>
      <c r="G401" s="5"/>
      <c r="H401" s="18"/>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6"/>
      <c r="AV401" s="6"/>
      <c r="AW401" s="6"/>
      <c r="AX401" s="6"/>
    </row>
    <row r="402" spans="1:50" x14ac:dyDescent="0.25">
      <c r="A402" s="1"/>
      <c r="B402" s="5"/>
      <c r="C402" s="5"/>
      <c r="D402" s="5"/>
      <c r="E402" s="5"/>
      <c r="F402" s="19"/>
      <c r="G402" s="5"/>
      <c r="H402" s="18"/>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6"/>
      <c r="AV402" s="6"/>
      <c r="AW402" s="6"/>
      <c r="AX402" s="6"/>
    </row>
    <row r="403" spans="1:50" x14ac:dyDescent="0.25">
      <c r="A403" s="1"/>
      <c r="B403" s="5"/>
      <c r="C403" s="5"/>
      <c r="D403" s="5"/>
      <c r="E403" s="5"/>
      <c r="F403" s="19"/>
      <c r="G403" s="5"/>
      <c r="H403" s="18"/>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6"/>
      <c r="AV403" s="6"/>
      <c r="AW403" s="6"/>
      <c r="AX403" s="6"/>
    </row>
    <row r="404" spans="1:50" x14ac:dyDescent="0.25">
      <c r="A404" s="1"/>
      <c r="B404" s="5"/>
      <c r="C404" s="5"/>
      <c r="D404" s="5"/>
      <c r="E404" s="5"/>
      <c r="F404" s="19"/>
      <c r="G404" s="5"/>
      <c r="H404" s="18"/>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6"/>
      <c r="AV404" s="6"/>
      <c r="AW404" s="6"/>
      <c r="AX404" s="6"/>
    </row>
    <row r="405" spans="1:50" x14ac:dyDescent="0.25">
      <c r="A405" s="1"/>
      <c r="B405" s="5"/>
      <c r="C405" s="5"/>
      <c r="D405" s="5"/>
      <c r="E405" s="5"/>
      <c r="F405" s="19"/>
      <c r="G405" s="5"/>
      <c r="H405" s="18"/>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6"/>
      <c r="AV405" s="6"/>
      <c r="AW405" s="6"/>
      <c r="AX405" s="6"/>
    </row>
    <row r="406" spans="1:50" x14ac:dyDescent="0.25">
      <c r="A406" s="1"/>
      <c r="B406" s="5"/>
      <c r="C406" s="5"/>
      <c r="D406" s="5"/>
      <c r="E406" s="5"/>
      <c r="F406" s="19"/>
      <c r="G406" s="5"/>
      <c r="H406" s="18"/>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6"/>
      <c r="AV406" s="6"/>
      <c r="AW406" s="6"/>
      <c r="AX406" s="6"/>
    </row>
    <row r="407" spans="1:50" x14ac:dyDescent="0.25">
      <c r="A407" s="1"/>
      <c r="B407" s="5"/>
      <c r="C407" s="5"/>
      <c r="D407" s="5"/>
      <c r="E407" s="5"/>
      <c r="F407" s="19"/>
      <c r="G407" s="5"/>
      <c r="H407" s="18"/>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6"/>
      <c r="AV407" s="6"/>
      <c r="AW407" s="6"/>
      <c r="AX407" s="6"/>
    </row>
    <row r="408" spans="1:50" x14ac:dyDescent="0.25">
      <c r="A408" s="1"/>
      <c r="B408" s="5"/>
      <c r="C408" s="5"/>
      <c r="D408" s="5"/>
      <c r="E408" s="5"/>
      <c r="F408" s="19"/>
      <c r="G408" s="5"/>
      <c r="H408" s="18"/>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6"/>
      <c r="AV408" s="6"/>
      <c r="AW408" s="6"/>
      <c r="AX408" s="6"/>
    </row>
    <row r="409" spans="1:50" x14ac:dyDescent="0.25">
      <c r="A409" s="1"/>
      <c r="B409" s="5"/>
      <c r="C409" s="5"/>
      <c r="D409" s="5"/>
      <c r="E409" s="5"/>
      <c r="F409" s="19"/>
      <c r="G409" s="5"/>
      <c r="H409" s="18"/>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6"/>
      <c r="AV409" s="6"/>
      <c r="AW409" s="6"/>
      <c r="AX409" s="6"/>
    </row>
    <row r="410" spans="1:50" x14ac:dyDescent="0.25">
      <c r="A410" s="1"/>
      <c r="B410" s="5"/>
      <c r="C410" s="5"/>
      <c r="D410" s="5"/>
      <c r="E410" s="5"/>
      <c r="F410" s="19"/>
      <c r="G410" s="5"/>
      <c r="H410" s="18"/>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6"/>
      <c r="AV410" s="6"/>
      <c r="AW410" s="6"/>
      <c r="AX410" s="6"/>
    </row>
    <row r="411" spans="1:50" x14ac:dyDescent="0.25">
      <c r="A411" s="1"/>
      <c r="B411" s="5"/>
      <c r="C411" s="5"/>
      <c r="D411" s="5"/>
      <c r="E411" s="5"/>
      <c r="F411" s="19"/>
      <c r="G411" s="5"/>
      <c r="H411" s="18"/>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6"/>
      <c r="AV411" s="6"/>
      <c r="AW411" s="6"/>
      <c r="AX411" s="6"/>
    </row>
    <row r="412" spans="1:50" x14ac:dyDescent="0.25">
      <c r="A412" s="1"/>
      <c r="B412" s="5"/>
      <c r="C412" s="5"/>
      <c r="D412" s="5"/>
      <c r="E412" s="5"/>
      <c r="F412" s="19"/>
      <c r="G412" s="5"/>
      <c r="H412" s="18"/>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6"/>
      <c r="AV412" s="6"/>
      <c r="AW412" s="6"/>
      <c r="AX412" s="6"/>
    </row>
    <row r="413" spans="1:50" x14ac:dyDescent="0.25">
      <c r="A413" s="1"/>
      <c r="B413" s="5"/>
      <c r="C413" s="5"/>
      <c r="D413" s="5"/>
      <c r="E413" s="5"/>
      <c r="F413" s="19"/>
      <c r="G413" s="5"/>
      <c r="H413" s="18"/>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6"/>
      <c r="AV413" s="6"/>
      <c r="AW413" s="6"/>
      <c r="AX413" s="6"/>
    </row>
    <row r="414" spans="1:50" x14ac:dyDescent="0.25">
      <c r="A414" s="1"/>
      <c r="B414" s="5"/>
      <c r="C414" s="5"/>
      <c r="D414" s="5"/>
      <c r="E414" s="5"/>
      <c r="F414" s="19"/>
      <c r="G414" s="5"/>
      <c r="H414" s="18"/>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6"/>
      <c r="AV414" s="6"/>
      <c r="AW414" s="6"/>
      <c r="AX414" s="6"/>
    </row>
    <row r="415" spans="1:50" x14ac:dyDescent="0.25">
      <c r="A415" s="1"/>
      <c r="B415" s="5"/>
      <c r="C415" s="5"/>
      <c r="D415" s="5"/>
      <c r="E415" s="5"/>
      <c r="F415" s="19"/>
      <c r="G415" s="5"/>
      <c r="H415" s="18"/>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6"/>
      <c r="AV415" s="6"/>
      <c r="AW415" s="6"/>
      <c r="AX415" s="6"/>
    </row>
    <row r="416" spans="1:50" x14ac:dyDescent="0.25">
      <c r="A416" s="1"/>
      <c r="B416" s="5"/>
      <c r="C416" s="5"/>
      <c r="D416" s="5"/>
      <c r="E416" s="5"/>
      <c r="F416" s="19"/>
      <c r="G416" s="5"/>
      <c r="H416" s="18"/>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6"/>
      <c r="AV416" s="6"/>
      <c r="AW416" s="6"/>
      <c r="AX416" s="6"/>
    </row>
    <row r="417" spans="1:50" x14ac:dyDescent="0.25">
      <c r="A417" s="1"/>
      <c r="B417" s="5"/>
      <c r="C417" s="5"/>
      <c r="D417" s="5"/>
      <c r="E417" s="5"/>
      <c r="F417" s="19"/>
      <c r="G417" s="5"/>
      <c r="H417" s="18"/>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6"/>
      <c r="AV417" s="6"/>
      <c r="AW417" s="6"/>
      <c r="AX417" s="6"/>
    </row>
    <row r="418" spans="1:50" x14ac:dyDescent="0.25">
      <c r="A418" s="1"/>
      <c r="B418" s="5"/>
      <c r="C418" s="5"/>
      <c r="D418" s="5"/>
      <c r="E418" s="5"/>
      <c r="F418" s="19"/>
      <c r="G418" s="5"/>
      <c r="H418" s="18"/>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6"/>
      <c r="AV418" s="6"/>
      <c r="AW418" s="6"/>
      <c r="AX418" s="6"/>
    </row>
    <row r="419" spans="1:50" x14ac:dyDescent="0.25">
      <c r="A419" s="1"/>
      <c r="B419" s="5"/>
      <c r="C419" s="5"/>
      <c r="D419" s="5"/>
      <c r="E419" s="5"/>
      <c r="F419" s="19"/>
      <c r="G419" s="5"/>
      <c r="H419" s="18"/>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6"/>
      <c r="AV419" s="6"/>
      <c r="AW419" s="6"/>
      <c r="AX419" s="6"/>
    </row>
    <row r="420" spans="1:50" x14ac:dyDescent="0.25">
      <c r="A420" s="1"/>
      <c r="B420" s="5"/>
      <c r="C420" s="5"/>
      <c r="D420" s="5"/>
      <c r="E420" s="5"/>
      <c r="F420" s="19"/>
      <c r="G420" s="5"/>
      <c r="H420" s="18"/>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6"/>
      <c r="AV420" s="6"/>
      <c r="AW420" s="6"/>
      <c r="AX420" s="6"/>
    </row>
    <row r="421" spans="1:50" x14ac:dyDescent="0.25">
      <c r="A421" s="1"/>
      <c r="B421" s="5"/>
      <c r="C421" s="5"/>
      <c r="D421" s="5"/>
      <c r="E421" s="5"/>
      <c r="F421" s="19"/>
      <c r="G421" s="5"/>
      <c r="H421" s="18"/>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6"/>
      <c r="AV421" s="6"/>
      <c r="AW421" s="6"/>
      <c r="AX421" s="6"/>
    </row>
    <row r="422" spans="1:50" x14ac:dyDescent="0.25">
      <c r="A422" s="1"/>
      <c r="B422" s="5"/>
      <c r="C422" s="5"/>
      <c r="D422" s="5"/>
      <c r="E422" s="5"/>
      <c r="F422" s="19"/>
      <c r="G422" s="5"/>
      <c r="H422" s="18"/>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6"/>
      <c r="AV422" s="6"/>
      <c r="AW422" s="6"/>
      <c r="AX422" s="6"/>
    </row>
    <row r="423" spans="1:50" x14ac:dyDescent="0.25">
      <c r="A423" s="1"/>
      <c r="B423" s="5"/>
      <c r="C423" s="5"/>
      <c r="D423" s="5"/>
      <c r="E423" s="5"/>
      <c r="F423" s="19"/>
      <c r="G423" s="5"/>
      <c r="H423" s="18"/>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6"/>
      <c r="AV423" s="6"/>
      <c r="AW423" s="6"/>
      <c r="AX423" s="6"/>
    </row>
    <row r="424" spans="1:50" x14ac:dyDescent="0.25">
      <c r="A424" s="1"/>
      <c r="B424" s="5"/>
      <c r="C424" s="5"/>
      <c r="D424" s="5"/>
      <c r="E424" s="5"/>
      <c r="F424" s="19"/>
      <c r="G424" s="5"/>
      <c r="H424" s="18"/>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6"/>
      <c r="AV424" s="6"/>
      <c r="AW424" s="6"/>
      <c r="AX424" s="6"/>
    </row>
    <row r="425" spans="1:50" x14ac:dyDescent="0.25">
      <c r="A425" s="1"/>
      <c r="B425" s="5"/>
      <c r="C425" s="5"/>
      <c r="D425" s="5"/>
      <c r="E425" s="5"/>
      <c r="F425" s="19"/>
      <c r="G425" s="5"/>
      <c r="H425" s="18"/>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6"/>
      <c r="AV425" s="6"/>
      <c r="AW425" s="6"/>
      <c r="AX425" s="6"/>
    </row>
    <row r="426" spans="1:50" x14ac:dyDescent="0.25">
      <c r="A426" s="1"/>
      <c r="B426" s="5"/>
      <c r="C426" s="5"/>
      <c r="D426" s="5"/>
      <c r="E426" s="5"/>
      <c r="F426" s="19"/>
      <c r="G426" s="5"/>
      <c r="H426" s="18"/>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6"/>
      <c r="AV426" s="6"/>
      <c r="AW426" s="6"/>
      <c r="AX426" s="6"/>
    </row>
    <row r="427" spans="1:50" x14ac:dyDescent="0.25">
      <c r="A427" s="1"/>
      <c r="B427" s="5"/>
      <c r="C427" s="5"/>
      <c r="D427" s="5"/>
      <c r="E427" s="5"/>
      <c r="F427" s="19"/>
      <c r="G427" s="5"/>
      <c r="H427" s="18"/>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6"/>
      <c r="AV427" s="6"/>
      <c r="AW427" s="6"/>
      <c r="AX427" s="6"/>
    </row>
    <row r="428" spans="1:50" x14ac:dyDescent="0.25">
      <c r="A428" s="1"/>
      <c r="B428" s="5"/>
      <c r="C428" s="5"/>
      <c r="D428" s="5"/>
      <c r="E428" s="5"/>
      <c r="F428" s="19"/>
      <c r="G428" s="5"/>
      <c r="H428" s="18"/>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6"/>
      <c r="AV428" s="6"/>
      <c r="AW428" s="6"/>
      <c r="AX428" s="6"/>
    </row>
    <row r="429" spans="1:50" x14ac:dyDescent="0.25">
      <c r="A429" s="1"/>
      <c r="B429" s="5"/>
      <c r="C429" s="5"/>
      <c r="D429" s="5"/>
      <c r="E429" s="5"/>
      <c r="F429" s="19"/>
      <c r="G429" s="5"/>
      <c r="H429" s="18"/>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6"/>
      <c r="AV429" s="6"/>
      <c r="AW429" s="6"/>
      <c r="AX429" s="6"/>
    </row>
    <row r="430" spans="1:50" x14ac:dyDescent="0.25">
      <c r="A430" s="1"/>
      <c r="B430" s="5"/>
      <c r="C430" s="5"/>
      <c r="D430" s="5"/>
      <c r="E430" s="5"/>
      <c r="F430" s="19"/>
      <c r="G430" s="5"/>
      <c r="H430" s="18"/>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6"/>
      <c r="AV430" s="6"/>
      <c r="AW430" s="6"/>
      <c r="AX430" s="6"/>
    </row>
    <row r="431" spans="1:50" x14ac:dyDescent="0.25">
      <c r="A431" s="1"/>
      <c r="B431" s="5"/>
      <c r="C431" s="5"/>
      <c r="D431" s="5"/>
      <c r="E431" s="5"/>
      <c r="F431" s="19"/>
      <c r="G431" s="5"/>
      <c r="H431" s="18"/>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6"/>
      <c r="AV431" s="6"/>
      <c r="AW431" s="6"/>
      <c r="AX431" s="6"/>
    </row>
    <row r="432" spans="1:50" x14ac:dyDescent="0.25">
      <c r="A432" s="1"/>
      <c r="B432" s="5"/>
      <c r="C432" s="5"/>
      <c r="D432" s="5"/>
      <c r="E432" s="5"/>
      <c r="F432" s="19"/>
      <c r="G432" s="5"/>
      <c r="H432" s="18"/>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6"/>
      <c r="AV432" s="6"/>
      <c r="AW432" s="6"/>
      <c r="AX432" s="6"/>
    </row>
    <row r="433" spans="1:50" x14ac:dyDescent="0.25">
      <c r="A433" s="1"/>
      <c r="B433" s="5"/>
      <c r="C433" s="5"/>
      <c r="D433" s="5"/>
      <c r="E433" s="5"/>
      <c r="F433" s="19"/>
      <c r="G433" s="5"/>
      <c r="H433" s="18"/>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6"/>
      <c r="AV433" s="6"/>
      <c r="AW433" s="6"/>
      <c r="AX433" s="6"/>
    </row>
    <row r="434" spans="1:50" x14ac:dyDescent="0.25">
      <c r="A434" s="1"/>
      <c r="B434" s="5"/>
      <c r="C434" s="5"/>
      <c r="D434" s="5"/>
      <c r="E434" s="5"/>
      <c r="F434" s="19"/>
      <c r="G434" s="5"/>
      <c r="H434" s="18"/>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6"/>
      <c r="AV434" s="6"/>
      <c r="AW434" s="6"/>
      <c r="AX434" s="6"/>
    </row>
    <row r="435" spans="1:50" x14ac:dyDescent="0.25">
      <c r="A435" s="1"/>
      <c r="B435" s="5"/>
      <c r="C435" s="5"/>
      <c r="D435" s="5"/>
      <c r="E435" s="5"/>
      <c r="F435" s="19"/>
      <c r="G435" s="5"/>
      <c r="H435" s="18"/>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6"/>
      <c r="AV435" s="6"/>
      <c r="AW435" s="6"/>
      <c r="AX435" s="6"/>
    </row>
    <row r="436" spans="1:50" x14ac:dyDescent="0.25">
      <c r="A436" s="1"/>
      <c r="B436" s="5"/>
      <c r="C436" s="5"/>
      <c r="D436" s="5"/>
      <c r="E436" s="5"/>
      <c r="F436" s="19"/>
      <c r="G436" s="5"/>
      <c r="H436" s="18"/>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6"/>
      <c r="AV436" s="6"/>
      <c r="AW436" s="6"/>
      <c r="AX436" s="6"/>
    </row>
    <row r="437" spans="1:50" x14ac:dyDescent="0.25">
      <c r="A437" s="1"/>
      <c r="B437" s="5"/>
      <c r="C437" s="5"/>
      <c r="D437" s="5"/>
      <c r="E437" s="5"/>
      <c r="F437" s="19"/>
      <c r="G437" s="5"/>
      <c r="H437" s="18"/>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6"/>
      <c r="AV437" s="6"/>
      <c r="AW437" s="6"/>
      <c r="AX437" s="6"/>
    </row>
    <row r="438" spans="1:50" x14ac:dyDescent="0.25">
      <c r="A438" s="1"/>
      <c r="B438" s="5"/>
      <c r="C438" s="5"/>
      <c r="D438" s="5"/>
      <c r="E438" s="5"/>
      <c r="F438" s="19"/>
      <c r="G438" s="5"/>
      <c r="H438" s="18"/>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6"/>
      <c r="AV438" s="6"/>
      <c r="AW438" s="6"/>
      <c r="AX438" s="6"/>
    </row>
    <row r="439" spans="1:50" x14ac:dyDescent="0.25">
      <c r="A439" s="1"/>
      <c r="B439" s="5"/>
      <c r="C439" s="5"/>
      <c r="D439" s="5"/>
      <c r="E439" s="5"/>
      <c r="F439" s="19"/>
      <c r="G439" s="5"/>
      <c r="H439" s="18"/>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6"/>
      <c r="AV439" s="6"/>
      <c r="AW439" s="6"/>
      <c r="AX439" s="6"/>
    </row>
    <row r="440" spans="1:50" x14ac:dyDescent="0.25">
      <c r="A440" s="1"/>
      <c r="B440" s="5"/>
      <c r="C440" s="5"/>
      <c r="D440" s="5"/>
      <c r="E440" s="5"/>
      <c r="F440" s="19"/>
      <c r="G440" s="5"/>
      <c r="H440" s="18"/>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6"/>
      <c r="AV440" s="6"/>
      <c r="AW440" s="6"/>
      <c r="AX440" s="6"/>
    </row>
    <row r="441" spans="1:50" x14ac:dyDescent="0.25">
      <c r="A441" s="1"/>
      <c r="B441" s="5"/>
      <c r="C441" s="5"/>
      <c r="D441" s="5"/>
      <c r="E441" s="5"/>
      <c r="F441" s="19"/>
      <c r="G441" s="5"/>
      <c r="H441" s="18"/>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6"/>
      <c r="AV441" s="6"/>
      <c r="AW441" s="6"/>
      <c r="AX441" s="6"/>
    </row>
    <row r="442" spans="1:50" x14ac:dyDescent="0.25">
      <c r="A442" s="1"/>
      <c r="B442" s="5"/>
      <c r="C442" s="5"/>
      <c r="D442" s="5"/>
      <c r="E442" s="5"/>
      <c r="F442" s="19"/>
      <c r="G442" s="5"/>
      <c r="H442" s="18"/>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6"/>
      <c r="AV442" s="6"/>
      <c r="AW442" s="6"/>
      <c r="AX442" s="6"/>
    </row>
    <row r="443" spans="1:50" x14ac:dyDescent="0.25">
      <c r="A443" s="1"/>
      <c r="B443" s="5"/>
      <c r="C443" s="5"/>
      <c r="D443" s="5"/>
      <c r="E443" s="5"/>
      <c r="F443" s="19"/>
      <c r="G443" s="5"/>
      <c r="H443" s="18"/>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6"/>
      <c r="AV443" s="6"/>
      <c r="AW443" s="6"/>
      <c r="AX443" s="6"/>
    </row>
    <row r="444" spans="1:50" x14ac:dyDescent="0.25">
      <c r="A444" s="1"/>
      <c r="B444" s="5"/>
      <c r="C444" s="5"/>
      <c r="D444" s="5"/>
      <c r="E444" s="5"/>
      <c r="F444" s="19"/>
      <c r="G444" s="5"/>
      <c r="H444" s="18"/>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6"/>
      <c r="AV444" s="6"/>
      <c r="AW444" s="6"/>
      <c r="AX444" s="6"/>
    </row>
    <row r="445" spans="1:50" x14ac:dyDescent="0.25">
      <c r="A445" s="1"/>
      <c r="B445" s="5"/>
      <c r="C445" s="5"/>
      <c r="D445" s="5"/>
      <c r="E445" s="5"/>
      <c r="F445" s="19"/>
      <c r="G445" s="5"/>
      <c r="H445" s="18"/>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6"/>
      <c r="AV445" s="6"/>
      <c r="AW445" s="6"/>
      <c r="AX445" s="6"/>
    </row>
    <row r="446" spans="1:50" x14ac:dyDescent="0.25">
      <c r="A446" s="1"/>
      <c r="B446" s="5"/>
      <c r="C446" s="5"/>
      <c r="D446" s="5"/>
      <c r="E446" s="5"/>
      <c r="F446" s="19"/>
      <c r="G446" s="5"/>
      <c r="H446" s="18"/>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6"/>
      <c r="AV446" s="6"/>
      <c r="AW446" s="6"/>
      <c r="AX446" s="6"/>
    </row>
    <row r="447" spans="1:50" x14ac:dyDescent="0.25">
      <c r="A447" s="1"/>
      <c r="B447" s="5"/>
      <c r="C447" s="5"/>
      <c r="D447" s="5"/>
      <c r="E447" s="5"/>
      <c r="F447" s="19"/>
      <c r="G447" s="5"/>
      <c r="H447" s="18"/>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6"/>
      <c r="AV447" s="6"/>
      <c r="AW447" s="6"/>
      <c r="AX447" s="6"/>
    </row>
    <row r="448" spans="1:50" x14ac:dyDescent="0.25">
      <c r="A448" s="1"/>
      <c r="B448" s="5"/>
      <c r="C448" s="5"/>
      <c r="D448" s="5"/>
      <c r="E448" s="5"/>
      <c r="F448" s="19"/>
      <c r="G448" s="5"/>
      <c r="H448" s="18"/>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6"/>
      <c r="AV448" s="6"/>
      <c r="AW448" s="6"/>
      <c r="AX448" s="6"/>
    </row>
    <row r="449" spans="1:50" x14ac:dyDescent="0.25">
      <c r="A449" s="1"/>
      <c r="B449" s="5"/>
      <c r="C449" s="5"/>
      <c r="D449" s="5"/>
      <c r="E449" s="5"/>
      <c r="F449" s="19"/>
      <c r="G449" s="5"/>
      <c r="H449" s="18"/>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6"/>
      <c r="AV449" s="6"/>
      <c r="AW449" s="6"/>
      <c r="AX449" s="6"/>
    </row>
    <row r="450" spans="1:50" x14ac:dyDescent="0.25">
      <c r="A450" s="1"/>
      <c r="B450" s="5"/>
      <c r="C450" s="5"/>
      <c r="D450" s="5"/>
      <c r="E450" s="5"/>
      <c r="F450" s="19"/>
      <c r="G450" s="5"/>
      <c r="H450" s="18"/>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6"/>
      <c r="AV450" s="6"/>
      <c r="AW450" s="6"/>
      <c r="AX450" s="6"/>
    </row>
    <row r="451" spans="1:50" x14ac:dyDescent="0.25">
      <c r="A451" s="1"/>
      <c r="B451" s="5"/>
      <c r="C451" s="5"/>
      <c r="D451" s="5"/>
      <c r="E451" s="5"/>
      <c r="F451" s="19"/>
      <c r="G451" s="5"/>
      <c r="H451" s="18"/>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6"/>
      <c r="AV451" s="6"/>
      <c r="AW451" s="6"/>
      <c r="AX451" s="6"/>
    </row>
    <row r="452" spans="1:50" x14ac:dyDescent="0.25">
      <c r="A452" s="1"/>
      <c r="B452" s="5"/>
      <c r="C452" s="5"/>
      <c r="D452" s="5"/>
      <c r="E452" s="5"/>
      <c r="F452" s="19"/>
      <c r="G452" s="5"/>
      <c r="H452" s="18"/>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6"/>
      <c r="AV452" s="6"/>
      <c r="AW452" s="6"/>
      <c r="AX452" s="6"/>
    </row>
    <row r="453" spans="1:50" x14ac:dyDescent="0.25">
      <c r="A453" s="1"/>
      <c r="B453" s="5"/>
      <c r="C453" s="5"/>
      <c r="D453" s="5"/>
      <c r="E453" s="5"/>
      <c r="F453" s="19"/>
      <c r="G453" s="5"/>
      <c r="H453" s="18"/>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6"/>
      <c r="AV453" s="6"/>
      <c r="AW453" s="6"/>
      <c r="AX453" s="6"/>
    </row>
    <row r="454" spans="1:50" x14ac:dyDescent="0.25">
      <c r="A454" s="1"/>
      <c r="B454" s="5"/>
      <c r="C454" s="5"/>
      <c r="D454" s="5"/>
      <c r="E454" s="5"/>
      <c r="F454" s="19"/>
      <c r="G454" s="5"/>
      <c r="H454" s="18"/>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6"/>
      <c r="AV454" s="6"/>
      <c r="AW454" s="6"/>
      <c r="AX454" s="6"/>
    </row>
    <row r="455" spans="1:50" x14ac:dyDescent="0.25">
      <c r="A455" s="1"/>
      <c r="B455" s="5"/>
      <c r="C455" s="5"/>
      <c r="D455" s="5"/>
      <c r="E455" s="5"/>
      <c r="F455" s="19"/>
      <c r="G455" s="5"/>
      <c r="H455" s="18"/>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6"/>
      <c r="AV455" s="6"/>
      <c r="AW455" s="6"/>
      <c r="AX455" s="6"/>
    </row>
    <row r="456" spans="1:50" x14ac:dyDescent="0.25">
      <c r="A456" s="1"/>
      <c r="B456" s="5"/>
      <c r="C456" s="5"/>
      <c r="D456" s="5"/>
      <c r="E456" s="5"/>
      <c r="F456" s="19"/>
      <c r="G456" s="5"/>
      <c r="H456" s="18"/>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6"/>
      <c r="AV456" s="6"/>
      <c r="AW456" s="6"/>
      <c r="AX456" s="6"/>
    </row>
    <row r="457" spans="1:50" x14ac:dyDescent="0.25">
      <c r="A457" s="1"/>
      <c r="B457" s="5"/>
      <c r="C457" s="5"/>
      <c r="D457" s="5"/>
      <c r="E457" s="5"/>
      <c r="F457" s="19"/>
      <c r="G457" s="5"/>
      <c r="H457" s="18"/>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6"/>
      <c r="AV457" s="6"/>
      <c r="AW457" s="6"/>
      <c r="AX457" s="6"/>
    </row>
    <row r="458" spans="1:50" x14ac:dyDescent="0.25">
      <c r="A458" s="1"/>
      <c r="B458" s="5"/>
      <c r="C458" s="5"/>
      <c r="D458" s="5"/>
      <c r="E458" s="5"/>
      <c r="F458" s="19"/>
      <c r="G458" s="5"/>
      <c r="H458" s="18"/>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6"/>
      <c r="AV458" s="6"/>
      <c r="AW458" s="6"/>
      <c r="AX458" s="6"/>
    </row>
    <row r="459" spans="1:50" x14ac:dyDescent="0.25">
      <c r="A459" s="1"/>
      <c r="B459" s="5"/>
      <c r="C459" s="5"/>
      <c r="D459" s="5"/>
      <c r="E459" s="5"/>
      <c r="F459" s="19"/>
      <c r="G459" s="5"/>
      <c r="H459" s="18"/>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6"/>
      <c r="AV459" s="6"/>
      <c r="AW459" s="6"/>
      <c r="AX459" s="6"/>
    </row>
    <row r="460" spans="1:50" x14ac:dyDescent="0.25">
      <c r="A460" s="1"/>
      <c r="B460" s="5"/>
      <c r="C460" s="5"/>
      <c r="D460" s="5"/>
      <c r="E460" s="5"/>
      <c r="F460" s="19"/>
      <c r="G460" s="5"/>
      <c r="H460" s="18"/>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6"/>
      <c r="AV460" s="6"/>
      <c r="AW460" s="6"/>
      <c r="AX460" s="6"/>
    </row>
    <row r="461" spans="1:50" x14ac:dyDescent="0.25">
      <c r="A461" s="1"/>
      <c r="B461" s="5"/>
      <c r="C461" s="5"/>
      <c r="D461" s="5"/>
      <c r="E461" s="5"/>
      <c r="F461" s="19"/>
      <c r="G461" s="5"/>
      <c r="H461" s="18"/>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6"/>
      <c r="AV461" s="6"/>
      <c r="AW461" s="6"/>
      <c r="AX461" s="6"/>
    </row>
    <row r="462" spans="1:50" x14ac:dyDescent="0.25">
      <c r="A462" s="1"/>
      <c r="B462" s="5"/>
      <c r="C462" s="5"/>
      <c r="D462" s="5"/>
      <c r="E462" s="5"/>
      <c r="F462" s="19"/>
      <c r="G462" s="5"/>
      <c r="H462" s="18"/>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6"/>
      <c r="AV462" s="6"/>
      <c r="AW462" s="6"/>
      <c r="AX462" s="6"/>
    </row>
    <row r="463" spans="1:50" x14ac:dyDescent="0.25">
      <c r="A463" s="1"/>
      <c r="B463" s="5"/>
      <c r="C463" s="5"/>
      <c r="D463" s="5"/>
      <c r="E463" s="5"/>
      <c r="F463" s="19"/>
      <c r="G463" s="5"/>
      <c r="H463" s="18"/>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6"/>
      <c r="AV463" s="6"/>
      <c r="AW463" s="6"/>
      <c r="AX463" s="6"/>
    </row>
    <row r="464" spans="1:50" x14ac:dyDescent="0.25">
      <c r="A464" s="1"/>
      <c r="B464" s="5"/>
      <c r="C464" s="5"/>
      <c r="D464" s="5"/>
      <c r="E464" s="5"/>
      <c r="F464" s="19"/>
      <c r="G464" s="5"/>
      <c r="H464" s="18"/>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6"/>
      <c r="AV464" s="6"/>
      <c r="AW464" s="6"/>
      <c r="AX464" s="6"/>
    </row>
    <row r="465" spans="1:50" x14ac:dyDescent="0.25">
      <c r="A465" s="1"/>
      <c r="B465" s="5"/>
      <c r="C465" s="5"/>
      <c r="D465" s="5"/>
      <c r="E465" s="5"/>
      <c r="F465" s="19"/>
      <c r="G465" s="5"/>
      <c r="H465" s="18"/>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6"/>
      <c r="AV465" s="6"/>
      <c r="AW465" s="6"/>
      <c r="AX465" s="6"/>
    </row>
    <row r="466" spans="1:50" x14ac:dyDescent="0.25">
      <c r="A466" s="1"/>
      <c r="B466" s="5"/>
      <c r="C466" s="5"/>
      <c r="D466" s="5"/>
      <c r="E466" s="5"/>
      <c r="F466" s="19"/>
      <c r="G466" s="5"/>
      <c r="H466" s="18"/>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6"/>
      <c r="AV466" s="6"/>
      <c r="AW466" s="6"/>
      <c r="AX466" s="6"/>
    </row>
    <row r="467" spans="1:50" x14ac:dyDescent="0.25">
      <c r="A467" s="1"/>
      <c r="B467" s="5"/>
      <c r="C467" s="5"/>
      <c r="D467" s="5"/>
      <c r="E467" s="5"/>
      <c r="F467" s="19"/>
      <c r="G467" s="5"/>
      <c r="H467" s="18"/>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6"/>
      <c r="AV467" s="6"/>
      <c r="AW467" s="6"/>
      <c r="AX467" s="6"/>
    </row>
    <row r="468" spans="1:50" x14ac:dyDescent="0.25">
      <c r="A468" s="1"/>
      <c r="B468" s="5"/>
      <c r="C468" s="5"/>
      <c r="D468" s="5"/>
      <c r="E468" s="5"/>
      <c r="F468" s="19"/>
      <c r="G468" s="5"/>
      <c r="H468" s="18"/>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6"/>
      <c r="AV468" s="6"/>
      <c r="AW468" s="6"/>
      <c r="AX468" s="6"/>
    </row>
    <row r="469" spans="1:50" x14ac:dyDescent="0.25">
      <c r="A469" s="1"/>
      <c r="B469" s="5"/>
      <c r="C469" s="5"/>
      <c r="D469" s="5"/>
      <c r="E469" s="5"/>
      <c r="F469" s="19"/>
      <c r="G469" s="5"/>
      <c r="H469" s="18"/>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6"/>
      <c r="AV469" s="6"/>
      <c r="AW469" s="6"/>
      <c r="AX469" s="6"/>
    </row>
    <row r="470" spans="1:50" x14ac:dyDescent="0.25">
      <c r="A470" s="1"/>
      <c r="B470" s="5"/>
      <c r="C470" s="5"/>
      <c r="D470" s="5"/>
      <c r="E470" s="5"/>
      <c r="F470" s="19"/>
      <c r="G470" s="5"/>
      <c r="H470" s="18"/>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6"/>
      <c r="AV470" s="6"/>
      <c r="AW470" s="6"/>
      <c r="AX470" s="6"/>
    </row>
    <row r="471" spans="1:50" x14ac:dyDescent="0.25">
      <c r="A471" s="1"/>
      <c r="B471" s="5"/>
      <c r="C471" s="5"/>
      <c r="D471" s="5"/>
      <c r="E471" s="5"/>
      <c r="F471" s="19"/>
      <c r="G471" s="5"/>
      <c r="H471" s="18"/>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6"/>
      <c r="AV471" s="6"/>
      <c r="AW471" s="6"/>
      <c r="AX471" s="6"/>
    </row>
    <row r="472" spans="1:50" x14ac:dyDescent="0.25">
      <c r="A472" s="1"/>
      <c r="B472" s="5"/>
      <c r="C472" s="5"/>
      <c r="D472" s="5"/>
      <c r="E472" s="5"/>
      <c r="F472" s="19"/>
      <c r="G472" s="5"/>
      <c r="H472" s="18"/>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6"/>
      <c r="AV472" s="6"/>
      <c r="AW472" s="6"/>
      <c r="AX472" s="6"/>
    </row>
    <row r="473" spans="1:50" x14ac:dyDescent="0.25">
      <c r="A473" s="1"/>
      <c r="B473" s="5"/>
      <c r="C473" s="5"/>
      <c r="D473" s="5"/>
      <c r="E473" s="5"/>
      <c r="F473" s="19"/>
      <c r="G473" s="5"/>
      <c r="H473" s="18"/>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6"/>
      <c r="AV473" s="6"/>
      <c r="AW473" s="6"/>
      <c r="AX473" s="6"/>
    </row>
    <row r="474" spans="1:50" x14ac:dyDescent="0.25">
      <c r="A474" s="1"/>
      <c r="B474" s="5"/>
      <c r="C474" s="5"/>
      <c r="D474" s="5"/>
      <c r="E474" s="5"/>
      <c r="F474" s="19"/>
      <c r="G474" s="5"/>
      <c r="H474" s="18"/>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6"/>
      <c r="AV474" s="6"/>
      <c r="AW474" s="6"/>
      <c r="AX474" s="6"/>
    </row>
    <row r="475" spans="1:50" x14ac:dyDescent="0.25">
      <c r="A475" s="1"/>
      <c r="B475" s="5"/>
      <c r="C475" s="5"/>
      <c r="D475" s="5"/>
      <c r="E475" s="5"/>
      <c r="F475" s="19"/>
      <c r="G475" s="5"/>
      <c r="H475" s="18"/>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6"/>
      <c r="AV475" s="6"/>
      <c r="AW475" s="6"/>
      <c r="AX475" s="6"/>
    </row>
    <row r="476" spans="1:50" x14ac:dyDescent="0.25">
      <c r="A476" s="1"/>
      <c r="B476" s="5"/>
      <c r="C476" s="5"/>
      <c r="D476" s="5"/>
      <c r="E476" s="5"/>
      <c r="F476" s="19"/>
      <c r="G476" s="5"/>
      <c r="H476" s="18"/>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6"/>
      <c r="AV476" s="6"/>
      <c r="AW476" s="6"/>
      <c r="AX476" s="6"/>
    </row>
    <row r="477" spans="1:50" x14ac:dyDescent="0.25">
      <c r="A477" s="1"/>
      <c r="B477" s="5"/>
      <c r="C477" s="5"/>
      <c r="D477" s="5"/>
      <c r="E477" s="5"/>
      <c r="F477" s="19"/>
      <c r="G477" s="5"/>
      <c r="H477" s="18"/>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6"/>
      <c r="AV477" s="6"/>
      <c r="AW477" s="6"/>
      <c r="AX477" s="6"/>
    </row>
    <row r="478" spans="1:50" x14ac:dyDescent="0.25">
      <c r="A478" s="1"/>
      <c r="B478" s="5"/>
      <c r="C478" s="5"/>
      <c r="D478" s="5"/>
      <c r="E478" s="5"/>
      <c r="F478" s="19"/>
      <c r="G478" s="5"/>
      <c r="H478" s="18"/>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6"/>
      <c r="AV478" s="6"/>
      <c r="AW478" s="6"/>
      <c r="AX478" s="6"/>
    </row>
    <row r="479" spans="1:50" x14ac:dyDescent="0.25">
      <c r="A479" s="1"/>
      <c r="B479" s="5"/>
      <c r="C479" s="5"/>
      <c r="D479" s="5"/>
      <c r="E479" s="5"/>
      <c r="F479" s="19"/>
      <c r="G479" s="5"/>
      <c r="H479" s="18"/>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6"/>
      <c r="AV479" s="6"/>
      <c r="AW479" s="6"/>
      <c r="AX479" s="6"/>
    </row>
    <row r="480" spans="1:50" x14ac:dyDescent="0.25">
      <c r="A480" s="1"/>
      <c r="B480" s="5"/>
      <c r="C480" s="5"/>
      <c r="D480" s="5"/>
      <c r="E480" s="5"/>
      <c r="F480" s="19"/>
      <c r="G480" s="5"/>
      <c r="H480" s="18"/>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6"/>
      <c r="AV480" s="6"/>
      <c r="AW480" s="6"/>
      <c r="AX480" s="6"/>
    </row>
    <row r="481" spans="1:50" x14ac:dyDescent="0.25">
      <c r="A481" s="1"/>
      <c r="B481" s="5"/>
      <c r="C481" s="5"/>
      <c r="D481" s="5"/>
      <c r="E481" s="5"/>
      <c r="F481" s="19"/>
      <c r="G481" s="5"/>
      <c r="H481" s="18"/>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6"/>
      <c r="AV481" s="6"/>
      <c r="AW481" s="6"/>
      <c r="AX481" s="6"/>
    </row>
    <row r="482" spans="1:50" x14ac:dyDescent="0.25">
      <c r="A482" s="1"/>
      <c r="B482" s="5"/>
      <c r="C482" s="5"/>
      <c r="D482" s="5"/>
      <c r="E482" s="5"/>
      <c r="F482" s="19"/>
      <c r="G482" s="5"/>
      <c r="H482" s="18"/>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6"/>
      <c r="AV482" s="6"/>
      <c r="AW482" s="6"/>
      <c r="AX482" s="6"/>
    </row>
    <row r="483" spans="1:50" x14ac:dyDescent="0.25">
      <c r="A483" s="1"/>
      <c r="B483" s="5"/>
      <c r="C483" s="5"/>
      <c r="D483" s="5"/>
      <c r="E483" s="5"/>
      <c r="F483" s="19"/>
      <c r="G483" s="5"/>
      <c r="H483" s="18"/>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6"/>
      <c r="AV483" s="6"/>
      <c r="AW483" s="6"/>
      <c r="AX483" s="6"/>
    </row>
    <row r="484" spans="1:50" x14ac:dyDescent="0.25">
      <c r="A484" s="1"/>
      <c r="B484" s="5"/>
      <c r="C484" s="5"/>
      <c r="D484" s="5"/>
      <c r="E484" s="5"/>
      <c r="F484" s="19"/>
      <c r="G484" s="5"/>
      <c r="H484" s="18"/>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6"/>
      <c r="AV484" s="6"/>
      <c r="AW484" s="6"/>
      <c r="AX484" s="6"/>
    </row>
    <row r="485" spans="1:50" x14ac:dyDescent="0.25">
      <c r="A485" s="1"/>
      <c r="B485" s="5"/>
      <c r="C485" s="5"/>
      <c r="D485" s="5"/>
      <c r="E485" s="5"/>
      <c r="F485" s="19"/>
      <c r="G485" s="5"/>
      <c r="H485" s="18"/>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6"/>
      <c r="AV485" s="6"/>
      <c r="AW485" s="6"/>
      <c r="AX485" s="6"/>
    </row>
    <row r="486" spans="1:50" x14ac:dyDescent="0.25">
      <c r="A486" s="1"/>
      <c r="B486" s="5"/>
      <c r="C486" s="5"/>
      <c r="D486" s="5"/>
      <c r="E486" s="5"/>
      <c r="F486" s="19"/>
      <c r="G486" s="5"/>
      <c r="H486" s="18"/>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6"/>
      <c r="AV486" s="6"/>
      <c r="AW486" s="6"/>
      <c r="AX486" s="6"/>
    </row>
    <row r="487" spans="1:50" x14ac:dyDescent="0.25">
      <c r="A487" s="1"/>
      <c r="B487" s="5"/>
      <c r="C487" s="5"/>
      <c r="D487" s="5"/>
      <c r="E487" s="5"/>
      <c r="F487" s="19"/>
      <c r="G487" s="5"/>
      <c r="H487" s="18"/>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6"/>
      <c r="AV487" s="6"/>
      <c r="AW487" s="6"/>
      <c r="AX487" s="6"/>
    </row>
    <row r="488" spans="1:50" x14ac:dyDescent="0.25">
      <c r="A488" s="1"/>
      <c r="B488" s="5"/>
      <c r="C488" s="5"/>
      <c r="D488" s="5"/>
      <c r="E488" s="5"/>
      <c r="F488" s="19"/>
      <c r="G488" s="5"/>
      <c r="H488" s="18"/>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6"/>
      <c r="AV488" s="6"/>
      <c r="AW488" s="6"/>
      <c r="AX488" s="6"/>
    </row>
    <row r="489" spans="1:50" x14ac:dyDescent="0.25">
      <c r="A489" s="1"/>
      <c r="B489" s="5"/>
      <c r="C489" s="5"/>
      <c r="D489" s="5"/>
      <c r="E489" s="5"/>
      <c r="F489" s="19"/>
      <c r="G489" s="5"/>
      <c r="H489" s="18"/>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6"/>
      <c r="AV489" s="6"/>
      <c r="AW489" s="6"/>
      <c r="AX489" s="6"/>
    </row>
    <row r="490" spans="1:50" x14ac:dyDescent="0.25">
      <c r="A490" s="1"/>
      <c r="B490" s="5"/>
      <c r="C490" s="5"/>
      <c r="D490" s="5"/>
      <c r="E490" s="5"/>
      <c r="F490" s="19"/>
      <c r="G490" s="5"/>
      <c r="H490" s="18"/>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6"/>
      <c r="AV490" s="6"/>
      <c r="AW490" s="6"/>
      <c r="AX490" s="6"/>
    </row>
    <row r="491" spans="1:50" x14ac:dyDescent="0.25">
      <c r="A491" s="1"/>
      <c r="B491" s="5"/>
      <c r="C491" s="5"/>
      <c r="D491" s="5"/>
      <c r="E491" s="5"/>
      <c r="F491" s="19"/>
      <c r="G491" s="5"/>
      <c r="H491" s="18"/>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6"/>
      <c r="AV491" s="6"/>
      <c r="AW491" s="6"/>
      <c r="AX491" s="6"/>
    </row>
    <row r="492" spans="1:50" x14ac:dyDescent="0.25">
      <c r="A492" s="1"/>
      <c r="B492" s="5"/>
      <c r="C492" s="5"/>
      <c r="D492" s="5"/>
      <c r="E492" s="5"/>
      <c r="F492" s="19"/>
      <c r="G492" s="5"/>
      <c r="H492" s="18"/>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6"/>
      <c r="AV492" s="6"/>
      <c r="AW492" s="6"/>
      <c r="AX492" s="6"/>
    </row>
    <row r="493" spans="1:50" x14ac:dyDescent="0.25">
      <c r="A493" s="1"/>
      <c r="B493" s="5"/>
      <c r="C493" s="5"/>
      <c r="D493" s="5"/>
      <c r="E493" s="5"/>
      <c r="F493" s="19"/>
      <c r="G493" s="5"/>
      <c r="H493" s="18"/>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6"/>
      <c r="AV493" s="6"/>
      <c r="AW493" s="6"/>
      <c r="AX493" s="6"/>
    </row>
    <row r="494" spans="1:50" x14ac:dyDescent="0.25">
      <c r="A494" s="1"/>
      <c r="B494" s="5"/>
      <c r="C494" s="5"/>
      <c r="D494" s="5"/>
      <c r="E494" s="5"/>
      <c r="F494" s="19"/>
      <c r="G494" s="5"/>
      <c r="H494" s="18"/>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6"/>
      <c r="AV494" s="6"/>
      <c r="AW494" s="6"/>
      <c r="AX494" s="6"/>
    </row>
    <row r="495" spans="1:50" x14ac:dyDescent="0.25">
      <c r="A495" s="1"/>
      <c r="B495" s="5"/>
      <c r="C495" s="5"/>
      <c r="D495" s="5"/>
      <c r="E495" s="5"/>
      <c r="F495" s="19"/>
      <c r="G495" s="5"/>
      <c r="H495" s="18"/>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6"/>
      <c r="AV495" s="6"/>
      <c r="AW495" s="6"/>
      <c r="AX495" s="6"/>
    </row>
    <row r="496" spans="1:50" x14ac:dyDescent="0.25">
      <c r="A496" s="1"/>
      <c r="B496" s="5"/>
      <c r="C496" s="5"/>
      <c r="D496" s="5"/>
      <c r="E496" s="5"/>
      <c r="F496" s="19"/>
      <c r="G496" s="5"/>
      <c r="H496" s="18"/>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6"/>
      <c r="AV496" s="6"/>
      <c r="AW496" s="6"/>
      <c r="AX496" s="6"/>
    </row>
    <row r="497" spans="1:50" x14ac:dyDescent="0.25">
      <c r="A497" s="1"/>
      <c r="B497" s="5"/>
      <c r="C497" s="5"/>
      <c r="D497" s="5"/>
      <c r="E497" s="5"/>
      <c r="F497" s="19"/>
      <c r="G497" s="5"/>
      <c r="H497" s="18"/>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6"/>
      <c r="AV497" s="6"/>
      <c r="AW497" s="6"/>
      <c r="AX497" s="6"/>
    </row>
    <row r="498" spans="1:50" x14ac:dyDescent="0.25">
      <c r="A498" s="1"/>
      <c r="B498" s="5"/>
      <c r="C498" s="5"/>
      <c r="D498" s="5"/>
      <c r="E498" s="5"/>
      <c r="F498" s="19"/>
      <c r="G498" s="5"/>
      <c r="H498" s="18"/>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6"/>
      <c r="AV498" s="6"/>
      <c r="AW498" s="6"/>
      <c r="AX498" s="6"/>
    </row>
    <row r="499" spans="1:50" x14ac:dyDescent="0.25">
      <c r="A499" s="1"/>
      <c r="B499" s="5"/>
      <c r="C499" s="5"/>
      <c r="D499" s="5"/>
      <c r="E499" s="5"/>
      <c r="F499" s="19"/>
      <c r="G499" s="5"/>
      <c r="H499" s="18"/>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6"/>
      <c r="AV499" s="6"/>
      <c r="AW499" s="6"/>
      <c r="AX499" s="6"/>
    </row>
    <row r="500" spans="1:50" x14ac:dyDescent="0.25">
      <c r="A500" s="1"/>
      <c r="B500" s="5"/>
      <c r="C500" s="5"/>
      <c r="D500" s="5"/>
      <c r="E500" s="5"/>
      <c r="F500" s="19"/>
      <c r="G500" s="5"/>
      <c r="H500" s="18"/>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6"/>
      <c r="AV500" s="6"/>
      <c r="AW500" s="6"/>
      <c r="AX500" s="6"/>
    </row>
    <row r="501" spans="1:50" x14ac:dyDescent="0.25">
      <c r="A501" s="1"/>
      <c r="B501" s="5"/>
      <c r="C501" s="5"/>
      <c r="D501" s="5"/>
      <c r="E501" s="5"/>
      <c r="F501" s="19"/>
      <c r="G501" s="5"/>
      <c r="H501" s="18"/>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6"/>
      <c r="AV501" s="6"/>
      <c r="AW501" s="6"/>
      <c r="AX501" s="6"/>
    </row>
    <row r="502" spans="1:50" x14ac:dyDescent="0.25">
      <c r="A502" s="1"/>
      <c r="B502" s="5"/>
      <c r="C502" s="5"/>
      <c r="D502" s="5"/>
      <c r="E502" s="5"/>
      <c r="F502" s="19"/>
      <c r="G502" s="5"/>
      <c r="H502" s="18"/>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6"/>
      <c r="AV502" s="6"/>
      <c r="AW502" s="6"/>
      <c r="AX502" s="6"/>
    </row>
    <row r="503" spans="1:50" x14ac:dyDescent="0.25">
      <c r="A503" s="1"/>
      <c r="B503" s="5"/>
      <c r="C503" s="5"/>
      <c r="D503" s="5"/>
      <c r="E503" s="5"/>
      <c r="F503" s="19"/>
      <c r="G503" s="5"/>
      <c r="H503" s="18"/>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6"/>
      <c r="AV503" s="6"/>
      <c r="AW503" s="6"/>
      <c r="AX503" s="6"/>
    </row>
    <row r="504" spans="1:50" x14ac:dyDescent="0.25">
      <c r="A504" s="1"/>
      <c r="B504" s="5"/>
      <c r="C504" s="5"/>
      <c r="D504" s="5"/>
      <c r="E504" s="5"/>
      <c r="F504" s="19"/>
      <c r="G504" s="5"/>
      <c r="H504" s="18"/>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6"/>
      <c r="AV504" s="6"/>
      <c r="AW504" s="6"/>
      <c r="AX504" s="6"/>
    </row>
    <row r="505" spans="1:50" x14ac:dyDescent="0.25">
      <c r="A505" s="1"/>
      <c r="B505" s="5"/>
      <c r="C505" s="5"/>
      <c r="D505" s="5"/>
      <c r="E505" s="5"/>
      <c r="F505" s="19"/>
      <c r="G505" s="5"/>
      <c r="H505" s="18"/>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6"/>
      <c r="AV505" s="6"/>
      <c r="AW505" s="6"/>
      <c r="AX505" s="6"/>
    </row>
    <row r="506" spans="1:50" x14ac:dyDescent="0.25">
      <c r="A506" s="1"/>
      <c r="B506" s="5"/>
      <c r="C506" s="5"/>
      <c r="D506" s="5"/>
      <c r="E506" s="5"/>
      <c r="F506" s="19"/>
      <c r="G506" s="5"/>
      <c r="H506" s="18"/>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6"/>
      <c r="AV506" s="6"/>
      <c r="AW506" s="6"/>
      <c r="AX506" s="6"/>
    </row>
    <row r="507" spans="1:50" x14ac:dyDescent="0.25">
      <c r="A507" s="1"/>
      <c r="B507" s="5"/>
      <c r="C507" s="5"/>
      <c r="D507" s="5"/>
      <c r="E507" s="5"/>
      <c r="F507" s="19"/>
      <c r="G507" s="5"/>
      <c r="H507" s="18"/>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6"/>
      <c r="AV507" s="6"/>
      <c r="AW507" s="6"/>
      <c r="AX507" s="6"/>
    </row>
    <row r="508" spans="1:50" x14ac:dyDescent="0.25">
      <c r="A508" s="1"/>
      <c r="B508" s="5"/>
      <c r="C508" s="5"/>
      <c r="D508" s="5"/>
      <c r="E508" s="5"/>
      <c r="F508" s="19"/>
      <c r="G508" s="5"/>
      <c r="H508" s="18"/>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6"/>
      <c r="AV508" s="6"/>
      <c r="AW508" s="6"/>
      <c r="AX508" s="6"/>
    </row>
    <row r="509" spans="1:50" x14ac:dyDescent="0.25">
      <c r="A509" s="1"/>
      <c r="B509" s="5"/>
      <c r="C509" s="5"/>
      <c r="D509" s="5"/>
      <c r="E509" s="5"/>
      <c r="F509" s="19"/>
      <c r="G509" s="5"/>
      <c r="H509" s="18"/>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6"/>
      <c r="AV509" s="6"/>
      <c r="AW509" s="6"/>
      <c r="AX509" s="6"/>
    </row>
    <row r="510" spans="1:50" x14ac:dyDescent="0.25">
      <c r="A510" s="1"/>
      <c r="B510" s="5"/>
      <c r="C510" s="5"/>
      <c r="D510" s="5"/>
      <c r="E510" s="5"/>
      <c r="F510" s="19"/>
      <c r="G510" s="5"/>
      <c r="H510" s="18"/>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6"/>
      <c r="AV510" s="6"/>
      <c r="AW510" s="6"/>
      <c r="AX510" s="6"/>
    </row>
    <row r="511" spans="1:50" x14ac:dyDescent="0.25">
      <c r="A511" s="1"/>
      <c r="B511" s="5"/>
      <c r="C511" s="5"/>
      <c r="D511" s="5"/>
      <c r="E511" s="5"/>
      <c r="F511" s="19"/>
      <c r="G511" s="5"/>
      <c r="H511" s="18"/>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6"/>
      <c r="AV511" s="6"/>
      <c r="AW511" s="6"/>
      <c r="AX511" s="6"/>
    </row>
    <row r="512" spans="1:50" x14ac:dyDescent="0.25">
      <c r="A512" s="1"/>
      <c r="B512" s="5"/>
      <c r="C512" s="5"/>
      <c r="D512" s="5"/>
      <c r="E512" s="5"/>
      <c r="F512" s="19"/>
      <c r="G512" s="5"/>
      <c r="H512" s="18"/>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6"/>
      <c r="AV512" s="6"/>
      <c r="AW512" s="6"/>
      <c r="AX512" s="6"/>
    </row>
    <row r="513" spans="1:50" x14ac:dyDescent="0.25">
      <c r="A513" s="1"/>
      <c r="B513" s="5"/>
      <c r="C513" s="5"/>
      <c r="D513" s="5"/>
      <c r="E513" s="5"/>
      <c r="F513" s="19"/>
      <c r="G513" s="5"/>
      <c r="H513" s="18"/>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6"/>
      <c r="AV513" s="6"/>
      <c r="AW513" s="6"/>
      <c r="AX513" s="6"/>
    </row>
    <row r="514" spans="1:50" x14ac:dyDescent="0.25">
      <c r="A514" s="1"/>
      <c r="B514" s="5"/>
      <c r="C514" s="5"/>
      <c r="D514" s="5"/>
      <c r="E514" s="5"/>
      <c r="F514" s="19"/>
      <c r="G514" s="5"/>
      <c r="H514" s="18"/>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6"/>
      <c r="AV514" s="6"/>
      <c r="AW514" s="6"/>
      <c r="AX514" s="6"/>
    </row>
    <row r="515" spans="1:50" x14ac:dyDescent="0.25">
      <c r="A515" s="1"/>
      <c r="B515" s="5"/>
      <c r="C515" s="5"/>
      <c r="D515" s="5"/>
      <c r="E515" s="5"/>
      <c r="F515" s="19"/>
      <c r="G515" s="5"/>
      <c r="H515" s="18"/>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6"/>
      <c r="AV515" s="6"/>
      <c r="AW515" s="6"/>
      <c r="AX515" s="6"/>
    </row>
    <row r="516" spans="1:50" x14ac:dyDescent="0.25">
      <c r="A516" s="1"/>
      <c r="B516" s="5"/>
      <c r="C516" s="5"/>
      <c r="D516" s="5"/>
      <c r="E516" s="5"/>
      <c r="F516" s="19"/>
      <c r="G516" s="5"/>
      <c r="H516" s="18"/>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6"/>
      <c r="AV516" s="6"/>
      <c r="AW516" s="6"/>
      <c r="AX516" s="6"/>
    </row>
    <row r="517" spans="1:50" x14ac:dyDescent="0.25">
      <c r="A517" s="1"/>
      <c r="B517" s="5"/>
      <c r="C517" s="5"/>
      <c r="D517" s="5"/>
      <c r="E517" s="5"/>
      <c r="F517" s="19"/>
      <c r="G517" s="5"/>
      <c r="H517" s="18"/>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6"/>
      <c r="AV517" s="6"/>
      <c r="AW517" s="6"/>
      <c r="AX517" s="6"/>
    </row>
    <row r="518" spans="1:50" x14ac:dyDescent="0.25">
      <c r="A518" s="1"/>
      <c r="B518" s="5"/>
      <c r="C518" s="5"/>
      <c r="D518" s="5"/>
      <c r="E518" s="5"/>
      <c r="F518" s="19"/>
      <c r="G518" s="5"/>
      <c r="H518" s="18"/>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6"/>
      <c r="AV518" s="6"/>
      <c r="AW518" s="6"/>
      <c r="AX518" s="6"/>
    </row>
    <row r="519" spans="1:50" x14ac:dyDescent="0.25">
      <c r="A519" s="1"/>
      <c r="B519" s="5"/>
      <c r="C519" s="5"/>
      <c r="D519" s="5"/>
      <c r="E519" s="5"/>
      <c r="F519" s="19"/>
      <c r="G519" s="5"/>
      <c r="H519" s="18"/>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6"/>
      <c r="AV519" s="6"/>
      <c r="AW519" s="6"/>
      <c r="AX519" s="6"/>
    </row>
    <row r="520" spans="1:50" x14ac:dyDescent="0.25">
      <c r="A520" s="1"/>
      <c r="B520" s="5"/>
      <c r="C520" s="5"/>
      <c r="D520" s="5"/>
      <c r="E520" s="5"/>
      <c r="F520" s="19"/>
      <c r="G520" s="5"/>
      <c r="H520" s="18"/>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6"/>
      <c r="AV520" s="6"/>
      <c r="AW520" s="6"/>
      <c r="AX520" s="6"/>
    </row>
    <row r="521" spans="1:50" x14ac:dyDescent="0.25">
      <c r="A521" s="1"/>
      <c r="B521" s="5"/>
      <c r="C521" s="5"/>
      <c r="D521" s="5"/>
      <c r="E521" s="5"/>
      <c r="F521" s="19"/>
      <c r="G521" s="5"/>
      <c r="H521" s="18"/>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6"/>
      <c r="AV521" s="6"/>
      <c r="AW521" s="6"/>
      <c r="AX521" s="6"/>
    </row>
    <row r="522" spans="1:50" x14ac:dyDescent="0.25">
      <c r="A522" s="1"/>
      <c r="B522" s="5"/>
      <c r="C522" s="5"/>
      <c r="D522" s="5"/>
      <c r="E522" s="5"/>
      <c r="F522" s="19"/>
      <c r="G522" s="5"/>
      <c r="H522" s="18"/>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6"/>
      <c r="AV522" s="6"/>
      <c r="AW522" s="6"/>
      <c r="AX522" s="6"/>
    </row>
    <row r="523" spans="1:50" x14ac:dyDescent="0.25">
      <c r="A523" s="1"/>
      <c r="B523" s="5"/>
      <c r="C523" s="5"/>
      <c r="D523" s="5"/>
      <c r="E523" s="5"/>
      <c r="F523" s="19"/>
      <c r="G523" s="5"/>
      <c r="H523" s="18"/>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6"/>
      <c r="AV523" s="6"/>
      <c r="AW523" s="6"/>
      <c r="AX523" s="6"/>
    </row>
    <row r="524" spans="1:50" x14ac:dyDescent="0.25">
      <c r="A524" s="1"/>
      <c r="B524" s="5"/>
      <c r="C524" s="5"/>
      <c r="D524" s="5"/>
      <c r="E524" s="5"/>
      <c r="F524" s="19"/>
      <c r="G524" s="5"/>
      <c r="H524" s="18"/>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6"/>
      <c r="AV524" s="6"/>
      <c r="AW524" s="6"/>
      <c r="AX524" s="6"/>
    </row>
    <row r="525" spans="1:50" x14ac:dyDescent="0.25">
      <c r="A525" s="1"/>
      <c r="B525" s="5"/>
      <c r="C525" s="5"/>
      <c r="D525" s="5"/>
      <c r="E525" s="5"/>
      <c r="F525" s="19"/>
      <c r="G525" s="5"/>
      <c r="H525" s="18"/>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6"/>
      <c r="AV525" s="6"/>
      <c r="AW525" s="6"/>
      <c r="AX525" s="6"/>
    </row>
    <row r="526" spans="1:50" x14ac:dyDescent="0.25">
      <c r="A526" s="1"/>
      <c r="B526" s="5"/>
      <c r="C526" s="5"/>
      <c r="D526" s="5"/>
      <c r="E526" s="5"/>
      <c r="F526" s="19"/>
      <c r="G526" s="5"/>
      <c r="H526" s="18"/>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6"/>
      <c r="AV526" s="6"/>
      <c r="AW526" s="6"/>
      <c r="AX526" s="6"/>
    </row>
    <row r="527" spans="1:50" x14ac:dyDescent="0.25">
      <c r="A527" s="1"/>
      <c r="B527" s="5"/>
      <c r="C527" s="5"/>
      <c r="D527" s="5"/>
      <c r="E527" s="5"/>
      <c r="F527" s="19"/>
      <c r="G527" s="5"/>
      <c r="H527" s="18"/>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6"/>
      <c r="AV527" s="6"/>
      <c r="AW527" s="6"/>
      <c r="AX527" s="6"/>
    </row>
    <row r="528" spans="1:50" x14ac:dyDescent="0.25">
      <c r="A528" s="1"/>
      <c r="B528" s="5"/>
      <c r="C528" s="5"/>
      <c r="D528" s="5"/>
      <c r="E528" s="5"/>
      <c r="F528" s="19"/>
      <c r="G528" s="5"/>
      <c r="H528" s="18"/>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6"/>
      <c r="AV528" s="6"/>
      <c r="AW528" s="6"/>
      <c r="AX528" s="6"/>
    </row>
    <row r="529" spans="1:50" x14ac:dyDescent="0.25">
      <c r="A529" s="1"/>
      <c r="B529" s="5"/>
      <c r="C529" s="5"/>
      <c r="D529" s="5"/>
      <c r="E529" s="5"/>
      <c r="F529" s="19"/>
      <c r="G529" s="5"/>
      <c r="H529" s="18"/>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6"/>
      <c r="AV529" s="6"/>
      <c r="AW529" s="6"/>
      <c r="AX529" s="6"/>
    </row>
    <row r="530" spans="1:50" x14ac:dyDescent="0.25">
      <c r="A530" s="1"/>
      <c r="B530" s="5"/>
      <c r="C530" s="5"/>
      <c r="D530" s="5"/>
      <c r="E530" s="5"/>
      <c r="F530" s="19"/>
      <c r="G530" s="5"/>
      <c r="H530" s="18"/>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6"/>
      <c r="AV530" s="6"/>
      <c r="AW530" s="6"/>
      <c r="AX530" s="6"/>
    </row>
    <row r="531" spans="1:50" x14ac:dyDescent="0.25">
      <c r="A531" s="1"/>
      <c r="B531" s="5"/>
      <c r="C531" s="5"/>
      <c r="D531" s="5"/>
      <c r="E531" s="5"/>
      <c r="F531" s="19"/>
      <c r="G531" s="5"/>
      <c r="H531" s="18"/>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6"/>
      <c r="AV531" s="6"/>
      <c r="AW531" s="6"/>
      <c r="AX531" s="6"/>
    </row>
    <row r="532" spans="1:50" x14ac:dyDescent="0.25">
      <c r="A532" s="1"/>
      <c r="B532" s="5"/>
      <c r="C532" s="5"/>
      <c r="D532" s="5"/>
      <c r="E532" s="5"/>
      <c r="F532" s="19"/>
      <c r="G532" s="5"/>
      <c r="H532" s="18"/>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6"/>
      <c r="AV532" s="6"/>
      <c r="AW532" s="6"/>
      <c r="AX532" s="6"/>
    </row>
    <row r="533" spans="1:50" x14ac:dyDescent="0.25">
      <c r="A533" s="1"/>
      <c r="B533" s="5"/>
      <c r="C533" s="5"/>
      <c r="D533" s="5"/>
      <c r="E533" s="5"/>
      <c r="F533" s="19"/>
      <c r="G533" s="5"/>
      <c r="H533" s="18"/>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6"/>
      <c r="AV533" s="6"/>
      <c r="AW533" s="6"/>
      <c r="AX533" s="6"/>
    </row>
    <row r="534" spans="1:50" x14ac:dyDescent="0.25">
      <c r="A534" s="1"/>
      <c r="B534" s="5"/>
      <c r="C534" s="5"/>
      <c r="D534" s="5"/>
      <c r="E534" s="5"/>
      <c r="F534" s="19"/>
      <c r="G534" s="5"/>
      <c r="H534" s="18"/>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6"/>
      <c r="AV534" s="6"/>
      <c r="AW534" s="6"/>
      <c r="AX534" s="6"/>
    </row>
    <row r="535" spans="1:50" x14ac:dyDescent="0.25">
      <c r="A535" s="1"/>
      <c r="B535" s="5"/>
      <c r="C535" s="5"/>
      <c r="D535" s="5"/>
      <c r="E535" s="5"/>
      <c r="F535" s="19"/>
      <c r="G535" s="5"/>
      <c r="H535" s="18"/>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6"/>
      <c r="AV535" s="6"/>
      <c r="AW535" s="6"/>
      <c r="AX535" s="6"/>
    </row>
    <row r="536" spans="1:50" x14ac:dyDescent="0.25">
      <c r="A536" s="1"/>
      <c r="B536" s="5"/>
      <c r="C536" s="5"/>
      <c r="D536" s="5"/>
      <c r="E536" s="5"/>
      <c r="F536" s="19"/>
      <c r="G536" s="5"/>
      <c r="H536" s="18"/>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6"/>
      <c r="AV536" s="6"/>
      <c r="AW536" s="6"/>
      <c r="AX536" s="6"/>
    </row>
    <row r="537" spans="1:50" x14ac:dyDescent="0.25">
      <c r="A537" s="1"/>
      <c r="B537" s="5"/>
      <c r="C537" s="5"/>
      <c r="D537" s="5"/>
      <c r="E537" s="5"/>
      <c r="F537" s="19"/>
      <c r="G537" s="5"/>
      <c r="H537" s="18"/>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6"/>
      <c r="AV537" s="6"/>
      <c r="AW537" s="6"/>
      <c r="AX537" s="6"/>
    </row>
    <row r="538" spans="1:50" x14ac:dyDescent="0.25">
      <c r="A538" s="1"/>
      <c r="B538" s="5"/>
      <c r="C538" s="5"/>
      <c r="D538" s="5"/>
      <c r="E538" s="5"/>
      <c r="F538" s="19"/>
      <c r="G538" s="5"/>
      <c r="H538" s="18"/>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6"/>
      <c r="AV538" s="6"/>
      <c r="AW538" s="6"/>
      <c r="AX538" s="6"/>
    </row>
    <row r="539" spans="1:50" x14ac:dyDescent="0.25">
      <c r="A539" s="1"/>
      <c r="B539" s="5"/>
      <c r="C539" s="5"/>
      <c r="D539" s="5"/>
      <c r="E539" s="5"/>
      <c r="F539" s="19"/>
      <c r="G539" s="5"/>
      <c r="H539" s="18"/>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6"/>
      <c r="AV539" s="6"/>
      <c r="AW539" s="6"/>
      <c r="AX539" s="6"/>
    </row>
    <row r="540" spans="1:50" x14ac:dyDescent="0.25">
      <c r="A540" s="1"/>
      <c r="B540" s="5"/>
      <c r="C540" s="5"/>
      <c r="D540" s="5"/>
      <c r="E540" s="5"/>
      <c r="F540" s="19"/>
      <c r="G540" s="5"/>
      <c r="H540" s="18"/>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6"/>
      <c r="AV540" s="6"/>
      <c r="AW540" s="6"/>
      <c r="AX540" s="6"/>
    </row>
    <row r="541" spans="1:50" x14ac:dyDescent="0.25">
      <c r="A541" s="1"/>
      <c r="B541" s="5"/>
      <c r="C541" s="5"/>
      <c r="D541" s="5"/>
      <c r="E541" s="5"/>
      <c r="F541" s="19"/>
      <c r="G541" s="5"/>
      <c r="H541" s="18"/>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6"/>
      <c r="AV541" s="6"/>
      <c r="AW541" s="6"/>
      <c r="AX541" s="6"/>
    </row>
    <row r="542" spans="1:50" x14ac:dyDescent="0.25">
      <c r="A542" s="1"/>
      <c r="B542" s="5"/>
      <c r="C542" s="5"/>
      <c r="D542" s="5"/>
      <c r="E542" s="5"/>
      <c r="F542" s="19"/>
      <c r="G542" s="5"/>
      <c r="H542" s="18"/>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6"/>
      <c r="AV542" s="6"/>
      <c r="AW542" s="6"/>
      <c r="AX542" s="6"/>
    </row>
    <row r="543" spans="1:50" x14ac:dyDescent="0.25">
      <c r="A543" s="1"/>
      <c r="B543" s="5"/>
      <c r="C543" s="5"/>
      <c r="D543" s="5"/>
      <c r="E543" s="5"/>
      <c r="F543" s="19"/>
      <c r="G543" s="5"/>
      <c r="H543" s="18"/>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6"/>
      <c r="AV543" s="6"/>
      <c r="AW543" s="6"/>
      <c r="AX543" s="6"/>
    </row>
    <row r="544" spans="1:50" x14ac:dyDescent="0.25">
      <c r="A544" s="1"/>
      <c r="B544" s="5"/>
      <c r="C544" s="5"/>
      <c r="D544" s="5"/>
      <c r="E544" s="5"/>
      <c r="F544" s="19"/>
      <c r="G544" s="5"/>
      <c r="H544" s="18"/>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6"/>
      <c r="AV544" s="6"/>
      <c r="AW544" s="6"/>
      <c r="AX544" s="6"/>
    </row>
    <row r="545" spans="1:50" x14ac:dyDescent="0.25">
      <c r="A545" s="1"/>
      <c r="B545" s="5"/>
      <c r="C545" s="5"/>
      <c r="D545" s="5"/>
      <c r="E545" s="5"/>
      <c r="F545" s="19"/>
      <c r="G545" s="5"/>
      <c r="H545" s="18"/>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6"/>
      <c r="AV545" s="6"/>
      <c r="AW545" s="6"/>
      <c r="AX545" s="6"/>
    </row>
    <row r="546" spans="1:50" x14ac:dyDescent="0.25">
      <c r="A546" s="1"/>
      <c r="B546" s="5"/>
      <c r="C546" s="5"/>
      <c r="D546" s="5"/>
      <c r="E546" s="5"/>
      <c r="F546" s="19"/>
      <c r="G546" s="5"/>
      <c r="H546" s="18"/>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6"/>
      <c r="AV546" s="6"/>
      <c r="AW546" s="6"/>
      <c r="AX546" s="6"/>
    </row>
    <row r="547" spans="1:50" x14ac:dyDescent="0.25">
      <c r="A547" s="1"/>
      <c r="B547" s="5"/>
      <c r="C547" s="5"/>
      <c r="D547" s="5"/>
      <c r="E547" s="5"/>
      <c r="F547" s="19"/>
      <c r="G547" s="5"/>
      <c r="H547" s="18"/>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6"/>
      <c r="AV547" s="6"/>
      <c r="AW547" s="6"/>
      <c r="AX547" s="6"/>
    </row>
    <row r="548" spans="1:50" x14ac:dyDescent="0.25">
      <c r="A548" s="1"/>
      <c r="B548" s="5"/>
      <c r="C548" s="5"/>
      <c r="D548" s="5"/>
      <c r="E548" s="5"/>
      <c r="F548" s="19"/>
      <c r="G548" s="5"/>
      <c r="H548" s="18"/>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6"/>
      <c r="AV548" s="6"/>
      <c r="AW548" s="6"/>
      <c r="AX548" s="6"/>
    </row>
    <row r="549" spans="1:50" x14ac:dyDescent="0.25">
      <c r="A549" s="1"/>
      <c r="B549" s="5"/>
      <c r="C549" s="5"/>
      <c r="D549" s="5"/>
      <c r="E549" s="5"/>
      <c r="F549" s="19"/>
      <c r="G549" s="5"/>
      <c r="H549" s="18"/>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6"/>
      <c r="AV549" s="6"/>
      <c r="AW549" s="6"/>
      <c r="AX549" s="6"/>
    </row>
    <row r="550" spans="1:50" x14ac:dyDescent="0.25">
      <c r="A550" s="1"/>
      <c r="B550" s="5"/>
      <c r="C550" s="5"/>
      <c r="D550" s="5"/>
      <c r="E550" s="5"/>
      <c r="F550" s="19"/>
      <c r="G550" s="5"/>
      <c r="H550" s="18"/>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6"/>
      <c r="AV550" s="6"/>
      <c r="AW550" s="6"/>
      <c r="AX550" s="6"/>
    </row>
    <row r="551" spans="1:50" x14ac:dyDescent="0.25">
      <c r="A551" s="1"/>
      <c r="B551" s="5"/>
      <c r="C551" s="5"/>
      <c r="D551" s="5"/>
      <c r="E551" s="5"/>
      <c r="F551" s="19"/>
      <c r="G551" s="5"/>
      <c r="H551" s="18"/>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6"/>
      <c r="AV551" s="6"/>
      <c r="AW551" s="6"/>
      <c r="AX551" s="6"/>
    </row>
    <row r="552" spans="1:50" x14ac:dyDescent="0.25">
      <c r="A552" s="1"/>
      <c r="B552" s="5"/>
      <c r="C552" s="5"/>
      <c r="D552" s="5"/>
      <c r="E552" s="5"/>
      <c r="F552" s="19"/>
      <c r="G552" s="5"/>
      <c r="H552" s="18"/>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6"/>
      <c r="AV552" s="6"/>
      <c r="AW552" s="6"/>
      <c r="AX552" s="6"/>
    </row>
    <row r="553" spans="1:50" x14ac:dyDescent="0.25">
      <c r="A553" s="1"/>
      <c r="B553" s="5"/>
      <c r="C553" s="5"/>
      <c r="D553" s="5"/>
      <c r="E553" s="5"/>
      <c r="F553" s="19"/>
      <c r="G553" s="5"/>
      <c r="H553" s="18"/>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6"/>
      <c r="AV553" s="6"/>
      <c r="AW553" s="6"/>
      <c r="AX553" s="6"/>
    </row>
    <row r="554" spans="1:50" x14ac:dyDescent="0.25">
      <c r="A554" s="1"/>
      <c r="B554" s="5"/>
      <c r="C554" s="5"/>
      <c r="D554" s="5"/>
      <c r="E554" s="5"/>
      <c r="F554" s="19"/>
      <c r="G554" s="5"/>
      <c r="H554" s="18"/>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6"/>
      <c r="AV554" s="6"/>
      <c r="AW554" s="6"/>
      <c r="AX554" s="6"/>
    </row>
    <row r="555" spans="1:50" x14ac:dyDescent="0.25">
      <c r="A555" s="1"/>
      <c r="B555" s="5"/>
      <c r="C555" s="5"/>
      <c r="D555" s="5"/>
      <c r="E555" s="5"/>
      <c r="F555" s="19"/>
      <c r="G555" s="5"/>
      <c r="H555" s="18"/>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6"/>
      <c r="AV555" s="6"/>
      <c r="AW555" s="6"/>
      <c r="AX555" s="6"/>
    </row>
    <row r="556" spans="1:50" x14ac:dyDescent="0.25">
      <c r="A556" s="1"/>
      <c r="B556" s="5"/>
      <c r="C556" s="5"/>
      <c r="D556" s="5"/>
      <c r="E556" s="5"/>
      <c r="F556" s="19"/>
      <c r="G556" s="5"/>
      <c r="H556" s="18"/>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6"/>
      <c r="AV556" s="6"/>
      <c r="AW556" s="6"/>
      <c r="AX556" s="6"/>
    </row>
    <row r="557" spans="1:50" x14ac:dyDescent="0.25">
      <c r="A557" s="1"/>
      <c r="B557" s="5"/>
      <c r="C557" s="5"/>
      <c r="D557" s="5"/>
      <c r="E557" s="5"/>
      <c r="F557" s="19"/>
      <c r="G557" s="5"/>
      <c r="H557" s="18"/>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6"/>
      <c r="AV557" s="6"/>
      <c r="AW557" s="6"/>
      <c r="AX557" s="6"/>
    </row>
    <row r="558" spans="1:50" x14ac:dyDescent="0.25">
      <c r="A558" s="1"/>
      <c r="B558" s="5"/>
      <c r="C558" s="5"/>
      <c r="D558" s="5"/>
      <c r="E558" s="5"/>
      <c r="F558" s="19"/>
      <c r="G558" s="5"/>
      <c r="H558" s="18"/>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6"/>
      <c r="AV558" s="6"/>
      <c r="AW558" s="6"/>
      <c r="AX558" s="6"/>
    </row>
    <row r="559" spans="1:50" x14ac:dyDescent="0.25">
      <c r="A559" s="1"/>
      <c r="B559" s="5"/>
      <c r="C559" s="5"/>
      <c r="D559" s="5"/>
      <c r="E559" s="5"/>
      <c r="F559" s="19"/>
      <c r="G559" s="5"/>
      <c r="H559" s="18"/>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6"/>
      <c r="AV559" s="6"/>
      <c r="AW559" s="6"/>
      <c r="AX559" s="6"/>
    </row>
    <row r="560" spans="1:50" x14ac:dyDescent="0.25">
      <c r="A560" s="1"/>
      <c r="B560" s="5"/>
      <c r="C560" s="5"/>
      <c r="D560" s="5"/>
      <c r="E560" s="5"/>
      <c r="F560" s="19"/>
      <c r="G560" s="5"/>
      <c r="H560" s="18"/>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6"/>
      <c r="AV560" s="6"/>
      <c r="AW560" s="6"/>
      <c r="AX560" s="6"/>
    </row>
    <row r="561" spans="1:50" x14ac:dyDescent="0.25">
      <c r="A561" s="1"/>
      <c r="B561" s="5"/>
      <c r="C561" s="5"/>
      <c r="D561" s="5"/>
      <c r="E561" s="5"/>
      <c r="F561" s="19"/>
      <c r="G561" s="5"/>
      <c r="H561" s="18"/>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6"/>
      <c r="AV561" s="6"/>
      <c r="AW561" s="6"/>
      <c r="AX561" s="6"/>
    </row>
    <row r="562" spans="1:50" x14ac:dyDescent="0.25">
      <c r="A562" s="1"/>
      <c r="B562" s="5"/>
      <c r="C562" s="5"/>
      <c r="D562" s="5"/>
      <c r="E562" s="5"/>
      <c r="F562" s="19"/>
      <c r="G562" s="5"/>
      <c r="H562" s="18"/>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6"/>
      <c r="AV562" s="6"/>
      <c r="AW562" s="6"/>
      <c r="AX562" s="6"/>
    </row>
    <row r="563" spans="1:50" x14ac:dyDescent="0.25">
      <c r="A563" s="1"/>
      <c r="B563" s="5"/>
      <c r="C563" s="5"/>
      <c r="D563" s="5"/>
      <c r="E563" s="5"/>
      <c r="F563" s="19"/>
      <c r="G563" s="5"/>
      <c r="H563" s="18"/>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6"/>
      <c r="AV563" s="6"/>
      <c r="AW563" s="6"/>
      <c r="AX563" s="6"/>
    </row>
    <row r="564" spans="1:50" x14ac:dyDescent="0.25">
      <c r="A564" s="1"/>
      <c r="B564" s="5"/>
      <c r="C564" s="5"/>
      <c r="D564" s="5"/>
      <c r="E564" s="5"/>
      <c r="F564" s="19"/>
      <c r="G564" s="5"/>
      <c r="H564" s="18"/>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6"/>
      <c r="AV564" s="6"/>
      <c r="AW564" s="6"/>
      <c r="AX564" s="6"/>
    </row>
    <row r="565" spans="1:50" x14ac:dyDescent="0.25">
      <c r="A565" s="1"/>
      <c r="B565" s="5"/>
      <c r="C565" s="5"/>
      <c r="D565" s="5"/>
      <c r="E565" s="5"/>
      <c r="F565" s="19"/>
      <c r="G565" s="5"/>
      <c r="H565" s="18"/>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6"/>
      <c r="AV565" s="6"/>
      <c r="AW565" s="6"/>
      <c r="AX565" s="6"/>
    </row>
    <row r="566" spans="1:50" x14ac:dyDescent="0.25">
      <c r="A566" s="1"/>
      <c r="B566" s="5"/>
      <c r="C566" s="5"/>
      <c r="D566" s="5"/>
      <c r="E566" s="5"/>
      <c r="F566" s="19"/>
      <c r="G566" s="5"/>
      <c r="H566" s="18"/>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6"/>
      <c r="AV566" s="6"/>
      <c r="AW566" s="6"/>
      <c r="AX566" s="6"/>
    </row>
    <row r="567" spans="1:50" x14ac:dyDescent="0.25">
      <c r="A567" s="1"/>
      <c r="B567" s="5"/>
      <c r="C567" s="5"/>
      <c r="D567" s="5"/>
      <c r="E567" s="5"/>
      <c r="F567" s="19"/>
      <c r="G567" s="5"/>
      <c r="H567" s="18"/>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6"/>
      <c r="AV567" s="6"/>
      <c r="AW567" s="6"/>
      <c r="AX567" s="6"/>
    </row>
    <row r="568" spans="1:50" x14ac:dyDescent="0.25">
      <c r="A568" s="1"/>
      <c r="B568" s="5"/>
      <c r="C568" s="5"/>
      <c r="D568" s="5"/>
      <c r="E568" s="5"/>
      <c r="F568" s="19"/>
      <c r="G568" s="5"/>
      <c r="H568" s="18"/>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6"/>
      <c r="AV568" s="6"/>
      <c r="AW568" s="6"/>
      <c r="AX568" s="6"/>
    </row>
    <row r="569" spans="1:50" x14ac:dyDescent="0.25">
      <c r="A569" s="1"/>
      <c r="B569" s="5"/>
      <c r="C569" s="5"/>
      <c r="D569" s="5"/>
      <c r="E569" s="5"/>
      <c r="F569" s="19"/>
      <c r="G569" s="5"/>
      <c r="H569" s="18"/>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6"/>
      <c r="AV569" s="6"/>
      <c r="AW569" s="6"/>
      <c r="AX569" s="6"/>
    </row>
    <row r="570" spans="1:50" x14ac:dyDescent="0.25">
      <c r="A570" s="1"/>
      <c r="B570" s="5"/>
      <c r="C570" s="5"/>
      <c r="D570" s="5"/>
      <c r="E570" s="5"/>
      <c r="F570" s="19"/>
      <c r="G570" s="5"/>
      <c r="H570" s="18"/>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6"/>
      <c r="AV570" s="6"/>
      <c r="AW570" s="6"/>
      <c r="AX570" s="6"/>
    </row>
    <row r="571" spans="1:50" x14ac:dyDescent="0.25">
      <c r="A571" s="1"/>
      <c r="B571" s="5"/>
      <c r="C571" s="5"/>
      <c r="D571" s="5"/>
      <c r="E571" s="5"/>
      <c r="F571" s="19"/>
      <c r="G571" s="5"/>
      <c r="H571" s="18"/>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6"/>
      <c r="AV571" s="6"/>
      <c r="AW571" s="6"/>
      <c r="AX571" s="6"/>
    </row>
    <row r="572" spans="1:50" x14ac:dyDescent="0.25">
      <c r="A572" s="1"/>
      <c r="B572" s="5"/>
      <c r="C572" s="5"/>
      <c r="D572" s="5"/>
      <c r="E572" s="5"/>
      <c r="F572" s="19"/>
      <c r="G572" s="5"/>
      <c r="H572" s="18"/>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6"/>
      <c r="AV572" s="6"/>
      <c r="AW572" s="6"/>
      <c r="AX572" s="6"/>
    </row>
    <row r="573" spans="1:50" x14ac:dyDescent="0.25">
      <c r="A573" s="1"/>
      <c r="B573" s="5"/>
      <c r="C573" s="5"/>
      <c r="D573" s="5"/>
      <c r="E573" s="5"/>
      <c r="F573" s="19"/>
      <c r="G573" s="5"/>
      <c r="H573" s="18"/>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6"/>
      <c r="AV573" s="6"/>
      <c r="AW573" s="6"/>
      <c r="AX573" s="6"/>
    </row>
    <row r="574" spans="1:50" x14ac:dyDescent="0.25">
      <c r="A574" s="1"/>
      <c r="B574" s="5"/>
      <c r="C574" s="5"/>
      <c r="D574" s="5"/>
      <c r="E574" s="5"/>
      <c r="F574" s="19"/>
      <c r="G574" s="5"/>
      <c r="H574" s="18"/>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6"/>
      <c r="AV574" s="6"/>
      <c r="AW574" s="6"/>
      <c r="AX574" s="6"/>
    </row>
    <row r="575" spans="1:50" x14ac:dyDescent="0.25">
      <c r="A575" s="1"/>
      <c r="B575" s="5"/>
      <c r="C575" s="5"/>
      <c r="D575" s="5"/>
      <c r="E575" s="5"/>
      <c r="F575" s="19"/>
      <c r="G575" s="5"/>
      <c r="H575" s="18"/>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6"/>
      <c r="AV575" s="6"/>
      <c r="AW575" s="6"/>
      <c r="AX575" s="6"/>
    </row>
    <row r="576" spans="1:50" x14ac:dyDescent="0.25">
      <c r="A576" s="1"/>
      <c r="B576" s="5"/>
      <c r="C576" s="5"/>
      <c r="D576" s="5"/>
      <c r="E576" s="5"/>
      <c r="F576" s="19"/>
      <c r="G576" s="5"/>
      <c r="H576" s="18"/>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6"/>
      <c r="AV576" s="6"/>
      <c r="AW576" s="6"/>
      <c r="AX576" s="6"/>
    </row>
    <row r="577" spans="1:50" x14ac:dyDescent="0.25">
      <c r="A577" s="1"/>
      <c r="B577" s="5"/>
      <c r="C577" s="5"/>
      <c r="D577" s="5"/>
      <c r="E577" s="5"/>
      <c r="F577" s="19"/>
      <c r="G577" s="5"/>
      <c r="H577" s="18"/>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6"/>
      <c r="AV577" s="6"/>
      <c r="AW577" s="6"/>
      <c r="AX577" s="6"/>
    </row>
    <row r="578" spans="1:50" x14ac:dyDescent="0.25">
      <c r="A578" s="1"/>
      <c r="B578" s="5"/>
      <c r="C578" s="5"/>
      <c r="D578" s="5"/>
      <c r="E578" s="5"/>
      <c r="F578" s="19"/>
      <c r="G578" s="5"/>
      <c r="H578" s="18"/>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6"/>
      <c r="AV578" s="6"/>
      <c r="AW578" s="6"/>
      <c r="AX578" s="6"/>
    </row>
    <row r="579" spans="1:50" x14ac:dyDescent="0.25">
      <c r="A579" s="1"/>
      <c r="B579" s="5"/>
      <c r="C579" s="5"/>
      <c r="D579" s="5"/>
      <c r="E579" s="5"/>
      <c r="F579" s="19"/>
      <c r="G579" s="5"/>
      <c r="H579" s="18"/>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6"/>
      <c r="AV579" s="6"/>
      <c r="AW579" s="6"/>
      <c r="AX579" s="6"/>
    </row>
    <row r="580" spans="1:50" x14ac:dyDescent="0.25">
      <c r="A580" s="1"/>
      <c r="B580" s="5"/>
      <c r="C580" s="5"/>
      <c r="D580" s="5"/>
      <c r="E580" s="5"/>
      <c r="F580" s="19"/>
      <c r="G580" s="5"/>
      <c r="H580" s="18"/>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6"/>
      <c r="AV580" s="6"/>
      <c r="AW580" s="6"/>
      <c r="AX580" s="6"/>
    </row>
    <row r="581" spans="1:50" x14ac:dyDescent="0.25">
      <c r="A581" s="1"/>
      <c r="B581" s="5"/>
      <c r="C581" s="5"/>
      <c r="D581" s="5"/>
      <c r="E581" s="5"/>
      <c r="F581" s="19"/>
      <c r="G581" s="5"/>
      <c r="H581" s="18"/>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6"/>
      <c r="AV581" s="6"/>
      <c r="AW581" s="6"/>
      <c r="AX581" s="6"/>
    </row>
    <row r="582" spans="1:50" x14ac:dyDescent="0.25">
      <c r="A582" s="1"/>
      <c r="B582" s="5"/>
      <c r="C582" s="5"/>
      <c r="D582" s="5"/>
      <c r="E582" s="5"/>
      <c r="F582" s="19"/>
      <c r="G582" s="5"/>
      <c r="H582" s="18"/>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6"/>
      <c r="AV582" s="6"/>
      <c r="AW582" s="6"/>
      <c r="AX582" s="6"/>
    </row>
    <row r="583" spans="1:50" x14ac:dyDescent="0.25">
      <c r="A583" s="1"/>
      <c r="B583" s="5"/>
      <c r="C583" s="5"/>
      <c r="D583" s="5"/>
      <c r="E583" s="5"/>
      <c r="F583" s="19"/>
      <c r="G583" s="5"/>
      <c r="H583" s="18"/>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6"/>
      <c r="AV583" s="6"/>
      <c r="AW583" s="6"/>
      <c r="AX583" s="6"/>
    </row>
    <row r="584" spans="1:50" x14ac:dyDescent="0.25">
      <c r="A584" s="1"/>
      <c r="B584" s="5"/>
      <c r="C584" s="5"/>
      <c r="D584" s="5"/>
      <c r="E584" s="5"/>
      <c r="F584" s="19"/>
      <c r="G584" s="5"/>
      <c r="H584" s="18"/>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6"/>
      <c r="AV584" s="6"/>
      <c r="AW584" s="6"/>
      <c r="AX584" s="6"/>
    </row>
    <row r="585" spans="1:50" x14ac:dyDescent="0.25">
      <c r="A585" s="1"/>
      <c r="B585" s="5"/>
      <c r="C585" s="5"/>
      <c r="D585" s="5"/>
      <c r="E585" s="5"/>
      <c r="F585" s="19"/>
      <c r="G585" s="5"/>
      <c r="H585" s="18"/>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6"/>
      <c r="AV585" s="6"/>
      <c r="AW585" s="6"/>
      <c r="AX585" s="6"/>
    </row>
    <row r="586" spans="1:50" x14ac:dyDescent="0.25">
      <c r="A586" s="1"/>
      <c r="B586" s="5"/>
      <c r="C586" s="5"/>
      <c r="D586" s="5"/>
      <c r="E586" s="5"/>
      <c r="F586" s="19"/>
      <c r="G586" s="5"/>
      <c r="H586" s="18"/>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6"/>
      <c r="AV586" s="6"/>
      <c r="AW586" s="6"/>
      <c r="AX586" s="6"/>
    </row>
    <row r="587" spans="1:50" x14ac:dyDescent="0.25">
      <c r="A587" s="1"/>
      <c r="B587" s="5"/>
      <c r="C587" s="5"/>
      <c r="D587" s="5"/>
      <c r="E587" s="5"/>
      <c r="F587" s="19"/>
      <c r="G587" s="5"/>
      <c r="H587" s="18"/>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6"/>
      <c r="AV587" s="6"/>
      <c r="AW587" s="6"/>
      <c r="AX587" s="6"/>
    </row>
    <row r="588" spans="1:50" x14ac:dyDescent="0.25">
      <c r="A588" s="1"/>
      <c r="B588" s="5"/>
      <c r="C588" s="5"/>
      <c r="D588" s="5"/>
      <c r="E588" s="5"/>
      <c r="F588" s="19"/>
      <c r="G588" s="5"/>
      <c r="H588" s="18"/>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6"/>
      <c r="AV588" s="6"/>
      <c r="AW588" s="6"/>
      <c r="AX588" s="6"/>
    </row>
    <row r="589" spans="1:50" x14ac:dyDescent="0.25">
      <c r="A589" s="1"/>
      <c r="B589" s="5"/>
      <c r="C589" s="5"/>
      <c r="D589" s="5"/>
      <c r="E589" s="5"/>
      <c r="F589" s="19"/>
      <c r="G589" s="5"/>
      <c r="H589" s="18"/>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6"/>
      <c r="AV589" s="6"/>
      <c r="AW589" s="6"/>
      <c r="AX589" s="6"/>
    </row>
    <row r="590" spans="1:50" x14ac:dyDescent="0.25">
      <c r="A590" s="1"/>
      <c r="B590" s="5"/>
      <c r="C590" s="5"/>
      <c r="D590" s="5"/>
      <c r="E590" s="5"/>
      <c r="F590" s="19"/>
      <c r="G590" s="5"/>
      <c r="H590" s="18"/>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6"/>
      <c r="AV590" s="6"/>
      <c r="AW590" s="6"/>
      <c r="AX590" s="6"/>
    </row>
    <row r="591" spans="1:50" x14ac:dyDescent="0.25">
      <c r="A591" s="1"/>
      <c r="B591" s="5"/>
      <c r="C591" s="5"/>
      <c r="D591" s="5"/>
      <c r="E591" s="5"/>
      <c r="F591" s="19"/>
      <c r="G591" s="5"/>
      <c r="H591" s="18"/>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6"/>
      <c r="AV591" s="6"/>
      <c r="AW591" s="6"/>
      <c r="AX591" s="6"/>
    </row>
    <row r="592" spans="1:50" x14ac:dyDescent="0.25">
      <c r="A592" s="1"/>
      <c r="B592" s="5"/>
      <c r="C592" s="5"/>
      <c r="D592" s="5"/>
      <c r="E592" s="5"/>
      <c r="F592" s="19"/>
      <c r="G592" s="5"/>
      <c r="H592" s="18"/>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6"/>
      <c r="AV592" s="6"/>
      <c r="AW592" s="6"/>
      <c r="AX592" s="6"/>
    </row>
    <row r="593" spans="1:50" x14ac:dyDescent="0.25">
      <c r="A593" s="1"/>
      <c r="B593" s="5"/>
      <c r="C593" s="5"/>
      <c r="D593" s="5"/>
      <c r="E593" s="5"/>
      <c r="F593" s="19"/>
      <c r="G593" s="5"/>
      <c r="H593" s="18"/>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6"/>
      <c r="AV593" s="6"/>
      <c r="AW593" s="6"/>
      <c r="AX593" s="6"/>
    </row>
    <row r="594" spans="1:50" x14ac:dyDescent="0.25">
      <c r="A594" s="1"/>
      <c r="B594" s="5"/>
      <c r="C594" s="5"/>
      <c r="D594" s="5"/>
      <c r="E594" s="5"/>
      <c r="F594" s="19"/>
      <c r="G594" s="5"/>
      <c r="H594" s="18"/>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6"/>
      <c r="AV594" s="6"/>
      <c r="AW594" s="6"/>
      <c r="AX594" s="6"/>
    </row>
    <row r="595" spans="1:50" x14ac:dyDescent="0.25">
      <c r="A595" s="1"/>
      <c r="B595" s="5"/>
      <c r="C595" s="5"/>
      <c r="D595" s="5"/>
      <c r="E595" s="5"/>
      <c r="F595" s="19"/>
      <c r="G595" s="5"/>
      <c r="H595" s="18"/>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6"/>
      <c r="AV595" s="6"/>
      <c r="AW595" s="6"/>
      <c r="AX595" s="6"/>
    </row>
    <row r="596" spans="1:50" x14ac:dyDescent="0.25">
      <c r="A596" s="1"/>
      <c r="B596" s="5"/>
      <c r="C596" s="5"/>
      <c r="D596" s="5"/>
      <c r="E596" s="5"/>
      <c r="F596" s="19"/>
      <c r="G596" s="5"/>
      <c r="H596" s="18"/>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6"/>
      <c r="AV596" s="6"/>
      <c r="AW596" s="6"/>
      <c r="AX596" s="6"/>
    </row>
    <row r="597" spans="1:50" x14ac:dyDescent="0.25">
      <c r="A597" s="1"/>
      <c r="B597" s="5"/>
      <c r="C597" s="5"/>
      <c r="D597" s="5"/>
      <c r="E597" s="5"/>
      <c r="F597" s="19"/>
      <c r="G597" s="5"/>
      <c r="H597" s="18"/>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6"/>
      <c r="AV597" s="6"/>
      <c r="AW597" s="6"/>
      <c r="AX597" s="6"/>
    </row>
    <row r="598" spans="1:50" x14ac:dyDescent="0.25">
      <c r="A598" s="1"/>
      <c r="B598" s="5"/>
      <c r="C598" s="5"/>
      <c r="D598" s="5"/>
      <c r="E598" s="5"/>
      <c r="F598" s="19"/>
      <c r="G598" s="5"/>
      <c r="H598" s="18"/>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6"/>
      <c r="AV598" s="6"/>
      <c r="AW598" s="6"/>
      <c r="AX598" s="6"/>
    </row>
    <row r="599" spans="1:50" x14ac:dyDescent="0.25">
      <c r="A599" s="1"/>
      <c r="B599" s="5"/>
      <c r="C599" s="5"/>
      <c r="D599" s="5"/>
      <c r="E599" s="5"/>
      <c r="F599" s="19"/>
      <c r="G599" s="5"/>
      <c r="H599" s="18"/>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6"/>
      <c r="AV599" s="6"/>
      <c r="AW599" s="6"/>
      <c r="AX599" s="6"/>
    </row>
    <row r="600" spans="1:50" x14ac:dyDescent="0.25">
      <c r="A600" s="1"/>
      <c r="B600" s="5"/>
      <c r="C600" s="5"/>
      <c r="D600" s="5"/>
      <c r="E600" s="5"/>
      <c r="F600" s="19"/>
      <c r="G600" s="5"/>
      <c r="H600" s="18"/>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6"/>
      <c r="AV600" s="6"/>
      <c r="AW600" s="6"/>
      <c r="AX600" s="6"/>
    </row>
    <row r="601" spans="1:50" x14ac:dyDescent="0.25">
      <c r="A601" s="1"/>
      <c r="B601" s="5"/>
      <c r="C601" s="5"/>
      <c r="D601" s="5"/>
      <c r="E601" s="5"/>
      <c r="F601" s="19"/>
      <c r="G601" s="5"/>
      <c r="H601" s="18"/>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6"/>
      <c r="AV601" s="6"/>
      <c r="AW601" s="6"/>
      <c r="AX601" s="6"/>
    </row>
    <row r="602" spans="1:50" x14ac:dyDescent="0.25">
      <c r="A602" s="1"/>
      <c r="B602" s="5"/>
      <c r="C602" s="5"/>
      <c r="D602" s="5"/>
      <c r="E602" s="5"/>
      <c r="F602" s="19"/>
      <c r="G602" s="5"/>
      <c r="H602" s="18"/>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6"/>
      <c r="AV602" s="6"/>
      <c r="AW602" s="6"/>
      <c r="AX602" s="6"/>
    </row>
    <row r="603" spans="1:50" x14ac:dyDescent="0.25">
      <c r="A603" s="1"/>
      <c r="B603" s="5"/>
      <c r="C603" s="5"/>
      <c r="D603" s="5"/>
      <c r="E603" s="5"/>
      <c r="F603" s="19"/>
      <c r="G603" s="5"/>
      <c r="H603" s="18"/>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6"/>
      <c r="AV603" s="6"/>
      <c r="AW603" s="6"/>
      <c r="AX603" s="6"/>
    </row>
    <row r="604" spans="1:50" x14ac:dyDescent="0.25">
      <c r="A604" s="1"/>
      <c r="B604" s="5"/>
      <c r="C604" s="5"/>
      <c r="D604" s="5"/>
      <c r="E604" s="5"/>
      <c r="F604" s="19"/>
      <c r="G604" s="5"/>
      <c r="H604" s="18"/>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6"/>
      <c r="AV604" s="6"/>
      <c r="AW604" s="6"/>
      <c r="AX604" s="6"/>
    </row>
    <row r="605" spans="1:50" x14ac:dyDescent="0.25">
      <c r="A605" s="1"/>
      <c r="B605" s="5"/>
      <c r="C605" s="5"/>
      <c r="D605" s="5"/>
      <c r="E605" s="5"/>
      <c r="F605" s="19"/>
      <c r="G605" s="5"/>
      <c r="H605" s="18"/>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6"/>
      <c r="AV605" s="6"/>
      <c r="AW605" s="6"/>
      <c r="AX605" s="6"/>
    </row>
    <row r="606" spans="1:50" x14ac:dyDescent="0.25">
      <c r="A606" s="1"/>
      <c r="B606" s="5"/>
      <c r="C606" s="5"/>
      <c r="D606" s="5"/>
      <c r="E606" s="5"/>
      <c r="F606" s="19"/>
      <c r="G606" s="5"/>
      <c r="H606" s="18"/>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6"/>
      <c r="AV606" s="6"/>
      <c r="AW606" s="6"/>
      <c r="AX606" s="6"/>
    </row>
    <row r="607" spans="1:50" x14ac:dyDescent="0.25">
      <c r="A607" s="1"/>
      <c r="B607" s="5"/>
      <c r="C607" s="5"/>
      <c r="D607" s="5"/>
      <c r="E607" s="5"/>
      <c r="F607" s="19"/>
      <c r="G607" s="5"/>
      <c r="H607" s="18"/>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6"/>
      <c r="AV607" s="6"/>
      <c r="AW607" s="6"/>
      <c r="AX607" s="6"/>
    </row>
    <row r="608" spans="1:50" x14ac:dyDescent="0.25">
      <c r="A608" s="1"/>
      <c r="B608" s="5"/>
      <c r="C608" s="5"/>
      <c r="D608" s="5"/>
      <c r="E608" s="5"/>
      <c r="F608" s="19"/>
      <c r="G608" s="5"/>
      <c r="H608" s="18"/>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6"/>
      <c r="AV608" s="6"/>
      <c r="AW608" s="6"/>
      <c r="AX608" s="6"/>
    </row>
    <row r="609" spans="1:50" x14ac:dyDescent="0.25">
      <c r="A609" s="1"/>
      <c r="B609" s="5"/>
      <c r="C609" s="5"/>
      <c r="D609" s="5"/>
      <c r="E609" s="5"/>
      <c r="F609" s="19"/>
      <c r="G609" s="5"/>
      <c r="H609" s="18"/>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6"/>
      <c r="AV609" s="6"/>
      <c r="AW609" s="6"/>
      <c r="AX609" s="6"/>
    </row>
    <row r="610" spans="1:50" x14ac:dyDescent="0.25">
      <c r="A610" s="1"/>
      <c r="B610" s="5"/>
      <c r="C610" s="5"/>
      <c r="D610" s="5"/>
      <c r="E610" s="5"/>
      <c r="F610" s="19"/>
      <c r="G610" s="5"/>
      <c r="H610" s="18"/>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6"/>
      <c r="AV610" s="6"/>
      <c r="AW610" s="6"/>
      <c r="AX610" s="6"/>
    </row>
    <row r="611" spans="1:50" x14ac:dyDescent="0.25">
      <c r="A611" s="1"/>
      <c r="B611" s="5"/>
      <c r="C611" s="5"/>
      <c r="D611" s="5"/>
      <c r="E611" s="5"/>
      <c r="F611" s="19"/>
      <c r="G611" s="5"/>
      <c r="H611" s="18"/>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6"/>
      <c r="AV611" s="6"/>
      <c r="AW611" s="6"/>
      <c r="AX611" s="6"/>
    </row>
    <row r="612" spans="1:50" x14ac:dyDescent="0.25">
      <c r="A612" s="1"/>
      <c r="B612" s="5"/>
      <c r="C612" s="5"/>
      <c r="D612" s="5"/>
      <c r="E612" s="5"/>
      <c r="F612" s="19"/>
      <c r="G612" s="5"/>
      <c r="H612" s="18"/>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6"/>
      <c r="AV612" s="6"/>
      <c r="AW612" s="6"/>
      <c r="AX612" s="6"/>
    </row>
    <row r="613" spans="1:50" x14ac:dyDescent="0.25">
      <c r="A613" s="1"/>
      <c r="B613" s="5"/>
      <c r="C613" s="5"/>
      <c r="D613" s="5"/>
      <c r="E613" s="5"/>
      <c r="F613" s="19"/>
      <c r="G613" s="5"/>
      <c r="H613" s="18"/>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6"/>
      <c r="AV613" s="6"/>
      <c r="AW613" s="6"/>
      <c r="AX613" s="6"/>
    </row>
    <row r="614" spans="1:50" x14ac:dyDescent="0.25">
      <c r="A614" s="1"/>
      <c r="B614" s="5"/>
      <c r="C614" s="5"/>
      <c r="D614" s="5"/>
      <c r="E614" s="5"/>
      <c r="F614" s="19"/>
      <c r="G614" s="5"/>
      <c r="H614" s="18"/>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6"/>
      <c r="AV614" s="6"/>
      <c r="AW614" s="6"/>
      <c r="AX614" s="6"/>
    </row>
    <row r="615" spans="1:50" x14ac:dyDescent="0.25">
      <c r="A615" s="1"/>
      <c r="B615" s="5"/>
      <c r="C615" s="5"/>
      <c r="D615" s="5"/>
      <c r="E615" s="5"/>
      <c r="F615" s="19"/>
      <c r="G615" s="5"/>
      <c r="H615" s="18"/>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6"/>
      <c r="AV615" s="6"/>
      <c r="AW615" s="6"/>
      <c r="AX615" s="6"/>
    </row>
    <row r="616" spans="1:50" x14ac:dyDescent="0.25">
      <c r="A616" s="1"/>
      <c r="B616" s="5"/>
      <c r="C616" s="5"/>
      <c r="D616" s="5"/>
      <c r="E616" s="5"/>
      <c r="F616" s="19"/>
      <c r="G616" s="5"/>
      <c r="H616" s="18"/>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6"/>
      <c r="AV616" s="6"/>
      <c r="AW616" s="6"/>
      <c r="AX616" s="6"/>
    </row>
    <row r="617" spans="1:50" x14ac:dyDescent="0.25">
      <c r="A617" s="1"/>
      <c r="B617" s="5"/>
      <c r="C617" s="5"/>
      <c r="D617" s="5"/>
      <c r="E617" s="5"/>
      <c r="F617" s="19"/>
      <c r="G617" s="5"/>
      <c r="H617" s="18"/>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6"/>
      <c r="AV617" s="6"/>
      <c r="AW617" s="6"/>
      <c r="AX617" s="6"/>
    </row>
    <row r="618" spans="1:50" x14ac:dyDescent="0.25">
      <c r="A618" s="1"/>
      <c r="B618" s="5"/>
      <c r="C618" s="5"/>
      <c r="D618" s="5"/>
      <c r="E618" s="5"/>
      <c r="F618" s="19"/>
      <c r="G618" s="5"/>
      <c r="H618" s="18"/>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6"/>
      <c r="AV618" s="6"/>
      <c r="AW618" s="6"/>
      <c r="AX618" s="6"/>
    </row>
    <row r="619" spans="1:50" x14ac:dyDescent="0.25">
      <c r="A619" s="1"/>
      <c r="B619" s="5"/>
      <c r="C619" s="5"/>
      <c r="D619" s="5"/>
      <c r="E619" s="5"/>
      <c r="F619" s="19"/>
      <c r="G619" s="5"/>
      <c r="H619" s="18"/>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6"/>
      <c r="AV619" s="6"/>
      <c r="AW619" s="6"/>
      <c r="AX619" s="6"/>
    </row>
    <row r="620" spans="1:50" x14ac:dyDescent="0.25">
      <c r="A620" s="1"/>
      <c r="B620" s="5"/>
      <c r="C620" s="5"/>
      <c r="D620" s="5"/>
      <c r="E620" s="5"/>
      <c r="F620" s="19"/>
      <c r="G620" s="5"/>
      <c r="H620" s="18"/>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6"/>
      <c r="AV620" s="6"/>
      <c r="AW620" s="6"/>
      <c r="AX620" s="6"/>
    </row>
    <row r="621" spans="1:50" x14ac:dyDescent="0.25">
      <c r="A621" s="1"/>
      <c r="B621" s="5"/>
      <c r="C621" s="5"/>
      <c r="D621" s="5"/>
      <c r="E621" s="5"/>
      <c r="F621" s="19"/>
      <c r="G621" s="5"/>
      <c r="H621" s="18"/>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6"/>
      <c r="AV621" s="6"/>
      <c r="AW621" s="6"/>
      <c r="AX621" s="6"/>
    </row>
    <row r="622" spans="1:50" x14ac:dyDescent="0.25">
      <c r="A622" s="1"/>
      <c r="B622" s="5"/>
      <c r="C622" s="5"/>
      <c r="D622" s="5"/>
      <c r="E622" s="5"/>
      <c r="F622" s="19"/>
      <c r="G622" s="5"/>
      <c r="H622" s="18"/>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6"/>
      <c r="AV622" s="6"/>
      <c r="AW622" s="6"/>
      <c r="AX622" s="6"/>
    </row>
    <row r="623" spans="1:50" x14ac:dyDescent="0.25">
      <c r="A623" s="1"/>
      <c r="B623" s="5"/>
      <c r="C623" s="5"/>
      <c r="D623" s="5"/>
      <c r="E623" s="5"/>
      <c r="F623" s="19"/>
      <c r="G623" s="5"/>
      <c r="H623" s="18"/>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6"/>
      <c r="AV623" s="6"/>
      <c r="AW623" s="6"/>
      <c r="AX623" s="6"/>
    </row>
    <row r="624" spans="1:50" x14ac:dyDescent="0.25">
      <c r="A624" s="1"/>
      <c r="B624" s="5"/>
      <c r="C624" s="5"/>
      <c r="D624" s="5"/>
      <c r="E624" s="5"/>
      <c r="F624" s="19"/>
      <c r="G624" s="5"/>
      <c r="H624" s="18"/>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6"/>
      <c r="AV624" s="6"/>
      <c r="AW624" s="6"/>
      <c r="AX624" s="6"/>
    </row>
    <row r="625" spans="1:50" x14ac:dyDescent="0.25">
      <c r="A625" s="1"/>
      <c r="B625" s="5"/>
      <c r="C625" s="5"/>
      <c r="D625" s="5"/>
      <c r="E625" s="5"/>
      <c r="F625" s="19"/>
      <c r="G625" s="5"/>
      <c r="H625" s="18"/>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6"/>
      <c r="AV625" s="6"/>
      <c r="AW625" s="6"/>
      <c r="AX625" s="6"/>
    </row>
    <row r="626" spans="1:50" x14ac:dyDescent="0.25">
      <c r="A626" s="1"/>
      <c r="B626" s="5"/>
      <c r="C626" s="5"/>
      <c r="D626" s="5"/>
      <c r="E626" s="5"/>
      <c r="F626" s="19"/>
      <c r="G626" s="5"/>
      <c r="H626" s="18"/>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6"/>
      <c r="AV626" s="6"/>
      <c r="AW626" s="6"/>
      <c r="AX626" s="6"/>
    </row>
    <row r="627" spans="1:50" x14ac:dyDescent="0.25">
      <c r="A627" s="1"/>
      <c r="B627" s="5"/>
      <c r="C627" s="5"/>
      <c r="D627" s="5"/>
      <c r="E627" s="5"/>
      <c r="F627" s="19"/>
      <c r="G627" s="5"/>
      <c r="H627" s="18"/>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6"/>
      <c r="AV627" s="6"/>
      <c r="AW627" s="6"/>
      <c r="AX627" s="6"/>
    </row>
    <row r="628" spans="1:50" x14ac:dyDescent="0.25">
      <c r="A628" s="1"/>
      <c r="B628" s="5"/>
      <c r="C628" s="5"/>
      <c r="D628" s="5"/>
      <c r="E628" s="5"/>
      <c r="F628" s="19"/>
      <c r="G628" s="5"/>
      <c r="H628" s="18"/>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6"/>
      <c r="AV628" s="6"/>
      <c r="AW628" s="6"/>
      <c r="AX628" s="6"/>
    </row>
    <row r="629" spans="1:50" x14ac:dyDescent="0.25">
      <c r="A629" s="1"/>
      <c r="B629" s="5"/>
      <c r="C629" s="5"/>
      <c r="D629" s="5"/>
      <c r="E629" s="5"/>
      <c r="F629" s="19"/>
      <c r="G629" s="5"/>
      <c r="H629" s="18"/>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6"/>
      <c r="AV629" s="6"/>
      <c r="AW629" s="6"/>
      <c r="AX629" s="6"/>
    </row>
    <row r="630" spans="1:50" x14ac:dyDescent="0.25">
      <c r="A630" s="1"/>
      <c r="B630" s="5"/>
      <c r="C630" s="5"/>
      <c r="D630" s="5"/>
      <c r="E630" s="5"/>
      <c r="F630" s="19"/>
      <c r="G630" s="5"/>
      <c r="H630" s="18"/>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6"/>
      <c r="AV630" s="6"/>
      <c r="AW630" s="6"/>
      <c r="AX630" s="6"/>
    </row>
    <row r="631" spans="1:50" x14ac:dyDescent="0.25">
      <c r="A631" s="1"/>
      <c r="B631" s="5"/>
      <c r="C631" s="5"/>
      <c r="D631" s="5"/>
      <c r="E631" s="5"/>
      <c r="F631" s="19"/>
      <c r="G631" s="5"/>
      <c r="H631" s="18"/>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6"/>
      <c r="AV631" s="6"/>
      <c r="AW631" s="6"/>
      <c r="AX631" s="6"/>
    </row>
    <row r="632" spans="1:50" x14ac:dyDescent="0.25">
      <c r="A632" s="1"/>
      <c r="B632" s="5"/>
      <c r="C632" s="5"/>
      <c r="D632" s="5"/>
      <c r="E632" s="5"/>
      <c r="F632" s="19"/>
      <c r="G632" s="5"/>
      <c r="H632" s="18"/>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6"/>
      <c r="AV632" s="6"/>
      <c r="AW632" s="6"/>
      <c r="AX632" s="6"/>
    </row>
    <row r="633" spans="1:50" x14ac:dyDescent="0.25">
      <c r="A633" s="1"/>
      <c r="B633" s="5"/>
      <c r="C633" s="5"/>
      <c r="D633" s="5"/>
      <c r="E633" s="5"/>
      <c r="F633" s="19"/>
      <c r="G633" s="5"/>
      <c r="H633" s="18"/>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6"/>
      <c r="AV633" s="6"/>
      <c r="AW633" s="6"/>
      <c r="AX633" s="6"/>
    </row>
    <row r="634" spans="1:50" x14ac:dyDescent="0.25">
      <c r="A634" s="1"/>
      <c r="B634" s="5"/>
      <c r="C634" s="5"/>
      <c r="D634" s="5"/>
      <c r="E634" s="5"/>
      <c r="F634" s="19"/>
      <c r="G634" s="5"/>
      <c r="H634" s="18"/>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6"/>
      <c r="AV634" s="6"/>
      <c r="AW634" s="6"/>
      <c r="AX634" s="6"/>
    </row>
    <row r="635" spans="1:50" x14ac:dyDescent="0.25">
      <c r="A635" s="1"/>
      <c r="B635" s="5"/>
      <c r="C635" s="5"/>
      <c r="D635" s="5"/>
      <c r="E635" s="5"/>
      <c r="F635" s="19"/>
      <c r="G635" s="5"/>
      <c r="H635" s="18"/>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6"/>
      <c r="AV635" s="6"/>
      <c r="AW635" s="6"/>
      <c r="AX635" s="6"/>
    </row>
    <row r="636" spans="1:50" x14ac:dyDescent="0.25">
      <c r="A636" s="1"/>
      <c r="B636" s="5"/>
      <c r="C636" s="5"/>
      <c r="D636" s="5"/>
      <c r="E636" s="5"/>
      <c r="F636" s="19"/>
      <c r="G636" s="5"/>
      <c r="H636" s="18"/>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6"/>
      <c r="AV636" s="6"/>
      <c r="AW636" s="6"/>
      <c r="AX636" s="6"/>
    </row>
    <row r="637" spans="1:50" x14ac:dyDescent="0.25">
      <c r="A637" s="1"/>
      <c r="B637" s="5"/>
      <c r="C637" s="5"/>
      <c r="D637" s="5"/>
      <c r="E637" s="5"/>
      <c r="F637" s="19"/>
      <c r="G637" s="5"/>
      <c r="H637" s="18"/>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6"/>
      <c r="AV637" s="6"/>
      <c r="AW637" s="6"/>
      <c r="AX637" s="6"/>
    </row>
    <row r="638" spans="1:50" x14ac:dyDescent="0.25">
      <c r="A638" s="1"/>
      <c r="B638" s="5"/>
      <c r="C638" s="5"/>
      <c r="D638" s="5"/>
      <c r="E638" s="5"/>
      <c r="F638" s="19"/>
      <c r="G638" s="5"/>
      <c r="H638" s="18"/>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6"/>
      <c r="AV638" s="6"/>
      <c r="AW638" s="6"/>
      <c r="AX638" s="6"/>
    </row>
    <row r="639" spans="1:50" x14ac:dyDescent="0.25">
      <c r="A639" s="1"/>
      <c r="B639" s="5"/>
      <c r="C639" s="5"/>
      <c r="D639" s="5"/>
      <c r="E639" s="5"/>
      <c r="F639" s="19"/>
      <c r="G639" s="5"/>
      <c r="H639" s="18"/>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6"/>
      <c r="AV639" s="6"/>
      <c r="AW639" s="6"/>
      <c r="AX639" s="6"/>
    </row>
    <row r="640" spans="1:50" x14ac:dyDescent="0.25">
      <c r="A640" s="1"/>
      <c r="B640" s="5"/>
      <c r="C640" s="5"/>
      <c r="D640" s="5"/>
      <c r="E640" s="5"/>
      <c r="F640" s="19"/>
      <c r="G640" s="5"/>
      <c r="H640" s="18"/>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6"/>
      <c r="AV640" s="6"/>
      <c r="AW640" s="6"/>
      <c r="AX640" s="6"/>
    </row>
    <row r="641" spans="1:50" x14ac:dyDescent="0.25">
      <c r="A641" s="1"/>
      <c r="B641" s="5"/>
      <c r="C641" s="5"/>
      <c r="D641" s="5"/>
      <c r="E641" s="5"/>
      <c r="F641" s="19"/>
      <c r="G641" s="5"/>
      <c r="H641" s="18"/>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6"/>
      <c r="AV641" s="6"/>
      <c r="AW641" s="6"/>
      <c r="AX641" s="6"/>
    </row>
    <row r="642" spans="1:50" x14ac:dyDescent="0.25">
      <c r="A642" s="1"/>
      <c r="B642" s="5"/>
      <c r="C642" s="5"/>
      <c r="D642" s="5"/>
      <c r="E642" s="5"/>
      <c r="F642" s="19"/>
      <c r="G642" s="5"/>
      <c r="H642" s="18"/>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6"/>
      <c r="AV642" s="6"/>
      <c r="AW642" s="6"/>
      <c r="AX642" s="6"/>
    </row>
    <row r="643" spans="1:50" x14ac:dyDescent="0.25">
      <c r="A643" s="1"/>
      <c r="B643" s="5"/>
      <c r="C643" s="5"/>
      <c r="D643" s="5"/>
      <c r="E643" s="5"/>
      <c r="F643" s="19"/>
      <c r="G643" s="5"/>
      <c r="H643" s="18"/>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6"/>
      <c r="AV643" s="6"/>
      <c r="AW643" s="6"/>
      <c r="AX643" s="6"/>
    </row>
    <row r="644" spans="1:50" x14ac:dyDescent="0.25">
      <c r="A644" s="1"/>
      <c r="B644" s="5"/>
      <c r="C644" s="5"/>
      <c r="D644" s="5"/>
      <c r="E644" s="5"/>
      <c r="F644" s="19"/>
      <c r="G644" s="5"/>
      <c r="H644" s="18"/>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6"/>
      <c r="AV644" s="6"/>
      <c r="AW644" s="6"/>
      <c r="AX644" s="6"/>
    </row>
    <row r="645" spans="1:50" x14ac:dyDescent="0.25">
      <c r="A645" s="1"/>
      <c r="B645" s="5"/>
      <c r="C645" s="5"/>
      <c r="D645" s="5"/>
      <c r="E645" s="5"/>
      <c r="F645" s="19"/>
      <c r="G645" s="5"/>
      <c r="H645" s="18"/>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6"/>
      <c r="AV645" s="6"/>
      <c r="AW645" s="6"/>
      <c r="AX645" s="6"/>
    </row>
    <row r="646" spans="1:50" x14ac:dyDescent="0.25">
      <c r="A646" s="1"/>
      <c r="B646" s="5"/>
      <c r="C646" s="5"/>
      <c r="D646" s="5"/>
      <c r="E646" s="5"/>
      <c r="F646" s="19"/>
      <c r="G646" s="5"/>
      <c r="H646" s="18"/>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6"/>
      <c r="AV646" s="6"/>
      <c r="AW646" s="6"/>
      <c r="AX646" s="6"/>
    </row>
    <row r="647" spans="1:50" x14ac:dyDescent="0.25">
      <c r="A647" s="1"/>
      <c r="B647" s="5"/>
      <c r="C647" s="5"/>
      <c r="D647" s="5"/>
      <c r="E647" s="5"/>
      <c r="F647" s="19"/>
      <c r="G647" s="5"/>
      <c r="H647" s="18"/>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6"/>
      <c r="AV647" s="6"/>
      <c r="AW647" s="6"/>
      <c r="AX647" s="6"/>
    </row>
    <row r="648" spans="1:50" x14ac:dyDescent="0.25">
      <c r="A648" s="1"/>
      <c r="B648" s="5"/>
      <c r="C648" s="5"/>
      <c r="D648" s="5"/>
      <c r="E648" s="5"/>
      <c r="F648" s="19"/>
      <c r="G648" s="5"/>
      <c r="H648" s="18"/>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6"/>
      <c r="AV648" s="6"/>
      <c r="AW648" s="6"/>
      <c r="AX648" s="6"/>
    </row>
    <row r="649" spans="1:50" x14ac:dyDescent="0.25">
      <c r="A649" s="1"/>
      <c r="B649" s="5"/>
      <c r="C649" s="5"/>
      <c r="D649" s="5"/>
      <c r="E649" s="5"/>
      <c r="F649" s="19"/>
      <c r="G649" s="5"/>
      <c r="H649" s="18"/>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6"/>
      <c r="AV649" s="6"/>
      <c r="AW649" s="6"/>
      <c r="AX649" s="6"/>
    </row>
    <row r="650" spans="1:50" x14ac:dyDescent="0.25">
      <c r="A650" s="1"/>
      <c r="B650" s="5"/>
      <c r="C650" s="5"/>
      <c r="D650" s="5"/>
      <c r="E650" s="5"/>
      <c r="F650" s="19"/>
      <c r="G650" s="5"/>
      <c r="H650" s="18"/>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6"/>
      <c r="AV650" s="6"/>
      <c r="AW650" s="6"/>
      <c r="AX650" s="6"/>
    </row>
    <row r="651" spans="1:50" x14ac:dyDescent="0.25">
      <c r="A651" s="1"/>
      <c r="B651" s="5"/>
      <c r="C651" s="5"/>
      <c r="D651" s="5"/>
      <c r="E651" s="5"/>
      <c r="F651" s="19"/>
      <c r="G651" s="5"/>
      <c r="H651" s="18"/>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6"/>
      <c r="AV651" s="6"/>
      <c r="AW651" s="6"/>
      <c r="AX651" s="6"/>
    </row>
    <row r="652" spans="1:50" x14ac:dyDescent="0.25">
      <c r="A652" s="1"/>
      <c r="B652" s="5"/>
      <c r="C652" s="5"/>
      <c r="D652" s="5"/>
      <c r="E652" s="5"/>
      <c r="F652" s="19"/>
      <c r="G652" s="5"/>
      <c r="H652" s="18"/>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6"/>
      <c r="AV652" s="6"/>
      <c r="AW652" s="6"/>
      <c r="AX652" s="6"/>
    </row>
    <row r="653" spans="1:50" x14ac:dyDescent="0.25">
      <c r="A653" s="1"/>
      <c r="B653" s="5"/>
      <c r="C653" s="5"/>
      <c r="D653" s="5"/>
      <c r="E653" s="5"/>
      <c r="F653" s="19"/>
      <c r="G653" s="5"/>
      <c r="H653" s="18"/>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6"/>
      <c r="AV653" s="6"/>
      <c r="AW653" s="6"/>
      <c r="AX653" s="6"/>
    </row>
    <row r="654" spans="1:50" x14ac:dyDescent="0.25">
      <c r="A654" s="1"/>
      <c r="B654" s="5"/>
      <c r="C654" s="5"/>
      <c r="D654" s="5"/>
      <c r="E654" s="5"/>
      <c r="F654" s="19"/>
      <c r="G654" s="5"/>
      <c r="H654" s="18"/>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6"/>
      <c r="AV654" s="6"/>
      <c r="AW654" s="6"/>
      <c r="AX654" s="6"/>
    </row>
    <row r="655" spans="1:50" x14ac:dyDescent="0.25">
      <c r="A655" s="1"/>
      <c r="B655" s="5"/>
      <c r="C655" s="5"/>
      <c r="D655" s="5"/>
      <c r="E655" s="5"/>
      <c r="F655" s="19"/>
      <c r="G655" s="5"/>
      <c r="H655" s="18"/>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6"/>
      <c r="AV655" s="6"/>
      <c r="AW655" s="6"/>
      <c r="AX655" s="6"/>
    </row>
    <row r="656" spans="1:50" x14ac:dyDescent="0.25">
      <c r="A656" s="1"/>
      <c r="B656" s="5"/>
      <c r="C656" s="5"/>
      <c r="D656" s="5"/>
      <c r="E656" s="5"/>
      <c r="F656" s="19"/>
      <c r="G656" s="5"/>
      <c r="H656" s="18"/>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6"/>
      <c r="AV656" s="6"/>
      <c r="AW656" s="6"/>
      <c r="AX656" s="6"/>
    </row>
    <row r="657" spans="1:50" x14ac:dyDescent="0.25">
      <c r="A657" s="1"/>
      <c r="B657" s="5"/>
      <c r="C657" s="5"/>
      <c r="D657" s="5"/>
      <c r="E657" s="5"/>
      <c r="F657" s="19"/>
      <c r="G657" s="5"/>
      <c r="H657" s="18"/>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6"/>
      <c r="AV657" s="6"/>
      <c r="AW657" s="6"/>
      <c r="AX657" s="6"/>
    </row>
    <row r="658" spans="1:50" x14ac:dyDescent="0.25">
      <c r="A658" s="1"/>
      <c r="B658" s="5"/>
      <c r="C658" s="5"/>
      <c r="D658" s="5"/>
      <c r="E658" s="5"/>
      <c r="F658" s="19"/>
      <c r="G658" s="5"/>
      <c r="H658" s="18"/>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6"/>
      <c r="AV658" s="6"/>
      <c r="AW658" s="6"/>
      <c r="AX658" s="6"/>
    </row>
    <row r="659" spans="1:50" x14ac:dyDescent="0.25">
      <c r="A659" s="1"/>
      <c r="B659" s="5"/>
      <c r="C659" s="5"/>
      <c r="D659" s="5"/>
      <c r="E659" s="5"/>
      <c r="F659" s="19"/>
      <c r="G659" s="5"/>
      <c r="H659" s="18"/>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6"/>
      <c r="AV659" s="6"/>
      <c r="AW659" s="6"/>
      <c r="AX659" s="6"/>
    </row>
    <row r="660" spans="1:50" x14ac:dyDescent="0.25">
      <c r="A660" s="1"/>
      <c r="B660" s="5"/>
      <c r="C660" s="5"/>
      <c r="D660" s="5"/>
      <c r="E660" s="5"/>
      <c r="F660" s="19"/>
      <c r="G660" s="5"/>
      <c r="H660" s="18"/>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6"/>
      <c r="AV660" s="6"/>
      <c r="AW660" s="6"/>
      <c r="AX660" s="6"/>
    </row>
    <row r="661" spans="1:50" x14ac:dyDescent="0.25">
      <c r="A661" s="1"/>
      <c r="B661" s="5"/>
      <c r="C661" s="5"/>
      <c r="D661" s="5"/>
      <c r="E661" s="5"/>
      <c r="F661" s="19"/>
      <c r="G661" s="5"/>
      <c r="H661" s="18"/>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6"/>
      <c r="AV661" s="6"/>
      <c r="AW661" s="6"/>
      <c r="AX661" s="6"/>
    </row>
    <row r="662" spans="1:50" x14ac:dyDescent="0.25">
      <c r="A662" s="1"/>
      <c r="B662" s="5"/>
      <c r="C662" s="5"/>
      <c r="D662" s="5"/>
      <c r="E662" s="5"/>
      <c r="F662" s="19"/>
      <c r="G662" s="5"/>
      <c r="H662" s="18"/>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6"/>
      <c r="AV662" s="6"/>
      <c r="AW662" s="6"/>
      <c r="AX662" s="6"/>
    </row>
    <row r="663" spans="1:50" x14ac:dyDescent="0.25">
      <c r="A663" s="1"/>
      <c r="B663" s="5"/>
      <c r="C663" s="5"/>
      <c r="D663" s="5"/>
      <c r="E663" s="5"/>
      <c r="F663" s="19"/>
      <c r="G663" s="5"/>
      <c r="H663" s="18"/>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6"/>
      <c r="AV663" s="6"/>
      <c r="AW663" s="6"/>
      <c r="AX663" s="6"/>
    </row>
    <row r="664" spans="1:50" x14ac:dyDescent="0.25">
      <c r="A664" s="1"/>
      <c r="B664" s="5"/>
      <c r="C664" s="5"/>
      <c r="D664" s="5"/>
      <c r="E664" s="5"/>
      <c r="F664" s="19"/>
      <c r="G664" s="5"/>
      <c r="H664" s="18"/>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6"/>
      <c r="AV664" s="6"/>
      <c r="AW664" s="6"/>
      <c r="AX664" s="6"/>
    </row>
    <row r="665" spans="1:50" x14ac:dyDescent="0.25">
      <c r="A665" s="1"/>
      <c r="B665" s="5"/>
      <c r="C665" s="5"/>
      <c r="D665" s="5"/>
      <c r="E665" s="5"/>
      <c r="F665" s="19"/>
      <c r="G665" s="5"/>
      <c r="H665" s="18"/>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6"/>
      <c r="AV665" s="6"/>
      <c r="AW665" s="6"/>
      <c r="AX665" s="6"/>
    </row>
    <row r="666" spans="1:50" x14ac:dyDescent="0.25">
      <c r="A666" s="1"/>
      <c r="B666" s="5"/>
      <c r="C666" s="5"/>
      <c r="D666" s="5"/>
      <c r="E666" s="5"/>
      <c r="F666" s="19"/>
      <c r="G666" s="5"/>
      <c r="H666" s="18"/>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6"/>
      <c r="AV666" s="6"/>
      <c r="AW666" s="6"/>
      <c r="AX666" s="6"/>
    </row>
    <row r="667" spans="1:50" x14ac:dyDescent="0.25">
      <c r="A667" s="1"/>
      <c r="B667" s="5"/>
      <c r="C667" s="5"/>
      <c r="D667" s="5"/>
      <c r="E667" s="5"/>
      <c r="F667" s="19"/>
      <c r="G667" s="5"/>
      <c r="H667" s="18"/>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6"/>
      <c r="AV667" s="6"/>
      <c r="AW667" s="6"/>
      <c r="AX667" s="6"/>
    </row>
    <row r="668" spans="1:50" x14ac:dyDescent="0.25">
      <c r="A668" s="1"/>
      <c r="B668" s="5"/>
      <c r="C668" s="5"/>
      <c r="D668" s="5"/>
      <c r="E668" s="5"/>
      <c r="F668" s="19"/>
      <c r="G668" s="5"/>
      <c r="H668" s="18"/>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6"/>
      <c r="AV668" s="6"/>
      <c r="AW668" s="6"/>
      <c r="AX668" s="6"/>
    </row>
    <row r="669" spans="1:50" x14ac:dyDescent="0.25">
      <c r="A669" s="1"/>
      <c r="B669" s="5"/>
      <c r="C669" s="5"/>
      <c r="D669" s="5"/>
      <c r="E669" s="5"/>
      <c r="F669" s="19"/>
      <c r="G669" s="5"/>
      <c r="H669" s="18"/>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6"/>
      <c r="AV669" s="6"/>
      <c r="AW669" s="6"/>
      <c r="AX669" s="6"/>
    </row>
    <row r="670" spans="1:50" x14ac:dyDescent="0.25">
      <c r="A670" s="1"/>
      <c r="B670" s="5"/>
      <c r="C670" s="5"/>
      <c r="D670" s="5"/>
      <c r="E670" s="5"/>
      <c r="F670" s="19"/>
      <c r="G670" s="5"/>
      <c r="H670" s="18"/>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6"/>
      <c r="AV670" s="6"/>
      <c r="AW670" s="6"/>
      <c r="AX670" s="6"/>
    </row>
    <row r="671" spans="1:50" x14ac:dyDescent="0.25">
      <c r="A671" s="1"/>
      <c r="B671" s="5"/>
      <c r="C671" s="5"/>
      <c r="D671" s="5"/>
      <c r="E671" s="5"/>
      <c r="F671" s="19"/>
      <c r="G671" s="5"/>
      <c r="H671" s="18"/>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6"/>
      <c r="AV671" s="6"/>
      <c r="AW671" s="6"/>
      <c r="AX671" s="6"/>
    </row>
    <row r="672" spans="1:50" x14ac:dyDescent="0.25">
      <c r="A672" s="1"/>
      <c r="B672" s="5"/>
      <c r="C672" s="5"/>
      <c r="D672" s="5"/>
      <c r="E672" s="5"/>
      <c r="F672" s="19"/>
      <c r="G672" s="5"/>
      <c r="H672" s="18"/>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6"/>
      <c r="AV672" s="6"/>
      <c r="AW672" s="6"/>
      <c r="AX672" s="6"/>
    </row>
    <row r="673" spans="1:50" x14ac:dyDescent="0.25">
      <c r="A673" s="1"/>
      <c r="B673" s="5"/>
      <c r="C673" s="5"/>
      <c r="D673" s="5"/>
      <c r="E673" s="5"/>
      <c r="F673" s="19"/>
      <c r="G673" s="5"/>
      <c r="H673" s="18"/>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6"/>
      <c r="AV673" s="6"/>
      <c r="AW673" s="6"/>
      <c r="AX673" s="6"/>
    </row>
    <row r="674" spans="1:50" x14ac:dyDescent="0.25">
      <c r="A674" s="1"/>
      <c r="B674" s="5"/>
      <c r="C674" s="5"/>
      <c r="D674" s="5"/>
      <c r="E674" s="5"/>
      <c r="F674" s="19"/>
      <c r="G674" s="5"/>
      <c r="H674" s="18"/>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6"/>
      <c r="AV674" s="6"/>
      <c r="AW674" s="6"/>
      <c r="AX674" s="6"/>
    </row>
    <row r="675" spans="1:50" x14ac:dyDescent="0.25">
      <c r="A675" s="1"/>
      <c r="B675" s="5"/>
      <c r="C675" s="5"/>
      <c r="D675" s="5"/>
      <c r="E675" s="5"/>
      <c r="F675" s="19"/>
      <c r="G675" s="5"/>
      <c r="H675" s="18"/>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6"/>
      <c r="AV675" s="6"/>
      <c r="AW675" s="6"/>
      <c r="AX675" s="6"/>
    </row>
    <row r="676" spans="1:50" x14ac:dyDescent="0.25">
      <c r="A676" s="1"/>
      <c r="B676" s="5"/>
      <c r="C676" s="5"/>
      <c r="D676" s="5"/>
      <c r="E676" s="5"/>
      <c r="F676" s="19"/>
      <c r="G676" s="5"/>
      <c r="H676" s="18"/>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6"/>
      <c r="AV676" s="6"/>
      <c r="AW676" s="6"/>
      <c r="AX676" s="6"/>
    </row>
    <row r="677" spans="1:50" x14ac:dyDescent="0.25">
      <c r="A677" s="1"/>
      <c r="B677" s="5"/>
      <c r="C677" s="5"/>
      <c r="D677" s="5"/>
      <c r="E677" s="5"/>
      <c r="F677" s="19"/>
      <c r="G677" s="5"/>
      <c r="H677" s="18"/>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6"/>
      <c r="AV677" s="6"/>
      <c r="AW677" s="6"/>
      <c r="AX677" s="6"/>
    </row>
    <row r="678" spans="1:50" x14ac:dyDescent="0.25">
      <c r="A678" s="1"/>
      <c r="B678" s="5"/>
      <c r="C678" s="5"/>
      <c r="D678" s="5"/>
      <c r="E678" s="5"/>
      <c r="F678" s="19"/>
      <c r="G678" s="5"/>
      <c r="H678" s="18"/>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6"/>
      <c r="AV678" s="6"/>
      <c r="AW678" s="6"/>
      <c r="AX678" s="6"/>
    </row>
    <row r="679" spans="1:50" x14ac:dyDescent="0.25">
      <c r="A679" s="1"/>
      <c r="B679" s="5"/>
      <c r="C679" s="5"/>
      <c r="D679" s="5"/>
      <c r="E679" s="5"/>
      <c r="F679" s="19"/>
      <c r="G679" s="5"/>
      <c r="H679" s="18"/>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6"/>
      <c r="AV679" s="6"/>
      <c r="AW679" s="6"/>
      <c r="AX679" s="6"/>
    </row>
    <row r="680" spans="1:50" x14ac:dyDescent="0.25">
      <c r="A680" s="1"/>
      <c r="B680" s="5"/>
      <c r="C680" s="5"/>
      <c r="D680" s="5"/>
      <c r="E680" s="5"/>
      <c r="F680" s="19"/>
      <c r="G680" s="5"/>
      <c r="H680" s="18"/>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6"/>
      <c r="AV680" s="6"/>
      <c r="AW680" s="6"/>
      <c r="AX680" s="6"/>
    </row>
    <row r="681" spans="1:50" x14ac:dyDescent="0.25">
      <c r="A681" s="1"/>
      <c r="B681" s="5"/>
      <c r="C681" s="5"/>
      <c r="D681" s="5"/>
      <c r="E681" s="5"/>
      <c r="F681" s="19"/>
      <c r="G681" s="5"/>
      <c r="H681" s="18"/>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6"/>
      <c r="AV681" s="6"/>
      <c r="AW681" s="6"/>
      <c r="AX681" s="6"/>
    </row>
    <row r="682" spans="1:50" x14ac:dyDescent="0.25">
      <c r="A682" s="1"/>
      <c r="B682" s="5"/>
      <c r="C682" s="5"/>
      <c r="D682" s="5"/>
      <c r="E682" s="5"/>
      <c r="F682" s="19"/>
      <c r="G682" s="5"/>
      <c r="H682" s="18"/>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6"/>
      <c r="AV682" s="6"/>
      <c r="AW682" s="6"/>
      <c r="AX682" s="6"/>
    </row>
    <row r="683" spans="1:50" x14ac:dyDescent="0.25">
      <c r="A683" s="1"/>
      <c r="B683" s="5"/>
      <c r="C683" s="5"/>
      <c r="D683" s="5"/>
      <c r="E683" s="5"/>
      <c r="F683" s="19"/>
      <c r="G683" s="5"/>
      <c r="H683" s="18"/>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6"/>
      <c r="AV683" s="6"/>
      <c r="AW683" s="6"/>
      <c r="AX683" s="6"/>
    </row>
    <row r="684" spans="1:50" x14ac:dyDescent="0.25">
      <c r="A684" s="1"/>
      <c r="B684" s="5"/>
      <c r="C684" s="5"/>
      <c r="D684" s="5"/>
      <c r="E684" s="5"/>
      <c r="F684" s="19"/>
      <c r="G684" s="5"/>
      <c r="H684" s="18"/>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6"/>
      <c r="AV684" s="6"/>
      <c r="AW684" s="6"/>
      <c r="AX684" s="6"/>
    </row>
    <row r="685" spans="1:50" x14ac:dyDescent="0.25">
      <c r="A685" s="1"/>
      <c r="B685" s="5"/>
      <c r="C685" s="5"/>
      <c r="D685" s="5"/>
      <c r="E685" s="5"/>
      <c r="F685" s="19"/>
      <c r="G685" s="5"/>
      <c r="H685" s="18"/>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6"/>
      <c r="AV685" s="6"/>
      <c r="AW685" s="6"/>
      <c r="AX685" s="6"/>
    </row>
    <row r="686" spans="1:50" x14ac:dyDescent="0.25">
      <c r="A686" s="1"/>
      <c r="B686" s="5"/>
      <c r="C686" s="5"/>
      <c r="D686" s="5"/>
      <c r="E686" s="5"/>
      <c r="F686" s="19"/>
      <c r="G686" s="5"/>
      <c r="H686" s="18"/>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6"/>
      <c r="AV686" s="6"/>
      <c r="AW686" s="6"/>
      <c r="AX686" s="6"/>
    </row>
    <row r="687" spans="1:50" x14ac:dyDescent="0.25">
      <c r="A687" s="1"/>
      <c r="B687" s="5"/>
      <c r="C687" s="5"/>
      <c r="D687" s="5"/>
      <c r="E687" s="5"/>
      <c r="F687" s="19"/>
      <c r="G687" s="5"/>
      <c r="H687" s="18"/>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6"/>
      <c r="AV687" s="6"/>
      <c r="AW687" s="6"/>
      <c r="AX687" s="6"/>
    </row>
    <row r="688" spans="1:50" x14ac:dyDescent="0.25">
      <c r="A688" s="1"/>
      <c r="B688" s="5"/>
      <c r="C688" s="5"/>
      <c r="D688" s="5"/>
      <c r="E688" s="5"/>
      <c r="F688" s="19"/>
      <c r="G688" s="5"/>
      <c r="H688" s="18"/>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6"/>
      <c r="AV688" s="6"/>
      <c r="AW688" s="6"/>
      <c r="AX688" s="6"/>
    </row>
    <row r="689" spans="1:50" x14ac:dyDescent="0.25">
      <c r="A689" s="1"/>
      <c r="B689" s="5"/>
      <c r="C689" s="5"/>
      <c r="D689" s="5"/>
      <c r="E689" s="5"/>
      <c r="F689" s="19"/>
      <c r="G689" s="5"/>
      <c r="H689" s="18"/>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6"/>
      <c r="AV689" s="6"/>
      <c r="AW689" s="6"/>
      <c r="AX689" s="6"/>
    </row>
    <row r="690" spans="1:50" x14ac:dyDescent="0.25">
      <c r="A690" s="1"/>
      <c r="B690" s="5"/>
      <c r="C690" s="5"/>
      <c r="D690" s="5"/>
      <c r="E690" s="5"/>
      <c r="F690" s="19"/>
      <c r="G690" s="5"/>
      <c r="H690" s="18"/>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6"/>
      <c r="AV690" s="6"/>
      <c r="AW690" s="6"/>
      <c r="AX690" s="6"/>
    </row>
    <row r="691" spans="1:50" x14ac:dyDescent="0.25">
      <c r="A691" s="1"/>
      <c r="B691" s="5"/>
      <c r="C691" s="5"/>
      <c r="D691" s="5"/>
      <c r="E691" s="5"/>
      <c r="F691" s="19"/>
      <c r="G691" s="5"/>
      <c r="H691" s="18"/>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6"/>
      <c r="AV691" s="6"/>
      <c r="AW691" s="6"/>
      <c r="AX691" s="6"/>
    </row>
    <row r="692" spans="1:50" x14ac:dyDescent="0.25">
      <c r="A692" s="1"/>
      <c r="B692" s="5"/>
      <c r="C692" s="5"/>
      <c r="D692" s="5"/>
      <c r="E692" s="5"/>
      <c r="F692" s="19"/>
      <c r="G692" s="5"/>
      <c r="H692" s="18"/>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6"/>
      <c r="AV692" s="6"/>
      <c r="AW692" s="6"/>
      <c r="AX692" s="6"/>
    </row>
    <row r="693" spans="1:50" x14ac:dyDescent="0.25">
      <c r="A693" s="1"/>
      <c r="B693" s="5"/>
      <c r="C693" s="5"/>
      <c r="D693" s="5"/>
      <c r="E693" s="5"/>
      <c r="F693" s="19"/>
      <c r="G693" s="5"/>
      <c r="H693" s="18"/>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6"/>
      <c r="AV693" s="6"/>
      <c r="AW693" s="6"/>
      <c r="AX693" s="6"/>
    </row>
    <row r="694" spans="1:50" x14ac:dyDescent="0.25">
      <c r="A694" s="1"/>
      <c r="B694" s="5"/>
      <c r="C694" s="5"/>
      <c r="D694" s="5"/>
      <c r="E694" s="5"/>
      <c r="F694" s="19"/>
      <c r="G694" s="5"/>
      <c r="H694" s="18"/>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6"/>
      <c r="AV694" s="6"/>
      <c r="AW694" s="6"/>
      <c r="AX694" s="6"/>
    </row>
    <row r="695" spans="1:50" x14ac:dyDescent="0.25">
      <c r="A695" s="1"/>
      <c r="B695" s="5"/>
      <c r="C695" s="5"/>
      <c r="D695" s="5"/>
      <c r="E695" s="5"/>
      <c r="F695" s="19"/>
      <c r="G695" s="5"/>
      <c r="H695" s="18"/>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6"/>
      <c r="AV695" s="6"/>
      <c r="AW695" s="6"/>
      <c r="AX695" s="6"/>
    </row>
    <row r="696" spans="1:50" x14ac:dyDescent="0.25">
      <c r="A696" s="1"/>
      <c r="B696" s="5"/>
      <c r="C696" s="5"/>
      <c r="D696" s="5"/>
      <c r="E696" s="5"/>
      <c r="F696" s="19"/>
      <c r="G696" s="5"/>
      <c r="H696" s="18"/>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6"/>
      <c r="AV696" s="6"/>
      <c r="AW696" s="6"/>
      <c r="AX696" s="6"/>
    </row>
    <row r="697" spans="1:50" x14ac:dyDescent="0.25">
      <c r="A697" s="1"/>
      <c r="B697" s="5"/>
      <c r="C697" s="5"/>
      <c r="D697" s="5"/>
      <c r="E697" s="5"/>
      <c r="F697" s="19"/>
      <c r="G697" s="5"/>
      <c r="H697" s="18"/>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6"/>
      <c r="AV697" s="6"/>
      <c r="AW697" s="6"/>
      <c r="AX697" s="6"/>
    </row>
    <row r="698" spans="1:50" x14ac:dyDescent="0.25">
      <c r="A698" s="1"/>
      <c r="B698" s="5"/>
      <c r="C698" s="5"/>
      <c r="D698" s="5"/>
      <c r="E698" s="5"/>
      <c r="F698" s="19"/>
      <c r="G698" s="5"/>
      <c r="H698" s="18"/>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6"/>
      <c r="AV698" s="6"/>
      <c r="AW698" s="6"/>
      <c r="AX698" s="6"/>
    </row>
    <row r="699" spans="1:50" x14ac:dyDescent="0.25">
      <c r="A699" s="1"/>
      <c r="B699" s="5"/>
      <c r="C699" s="5"/>
      <c r="D699" s="5"/>
      <c r="E699" s="5"/>
      <c r="F699" s="19"/>
      <c r="G699" s="5"/>
      <c r="H699" s="18"/>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6"/>
      <c r="AV699" s="6"/>
      <c r="AW699" s="6"/>
      <c r="AX699" s="6"/>
    </row>
    <row r="700" spans="1:50" x14ac:dyDescent="0.25">
      <c r="A700" s="1"/>
      <c r="B700" s="5"/>
      <c r="C700" s="5"/>
      <c r="D700" s="5"/>
      <c r="E700" s="5"/>
      <c r="F700" s="19"/>
      <c r="G700" s="5"/>
      <c r="H700" s="18"/>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6"/>
      <c r="AV700" s="6"/>
      <c r="AW700" s="6"/>
      <c r="AX700" s="6"/>
    </row>
    <row r="701" spans="1:50" x14ac:dyDescent="0.25">
      <c r="A701" s="1"/>
      <c r="B701" s="5"/>
      <c r="C701" s="5"/>
      <c r="D701" s="5"/>
      <c r="E701" s="5"/>
      <c r="F701" s="19"/>
      <c r="G701" s="5"/>
      <c r="H701" s="18"/>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6"/>
      <c r="AV701" s="6"/>
      <c r="AW701" s="6"/>
      <c r="AX701" s="6"/>
    </row>
    <row r="702" spans="1:50" x14ac:dyDescent="0.25">
      <c r="A702" s="1"/>
      <c r="B702" s="5"/>
      <c r="C702" s="5"/>
      <c r="D702" s="5"/>
      <c r="E702" s="5"/>
      <c r="F702" s="19"/>
      <c r="G702" s="5"/>
      <c r="H702" s="18"/>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6"/>
      <c r="AV702" s="6"/>
      <c r="AW702" s="6"/>
      <c r="AX702" s="6"/>
    </row>
    <row r="703" spans="1:50" x14ac:dyDescent="0.25">
      <c r="A703" s="1"/>
      <c r="B703" s="5"/>
      <c r="C703" s="5"/>
      <c r="D703" s="5"/>
      <c r="E703" s="5"/>
      <c r="F703" s="19"/>
      <c r="G703" s="5"/>
      <c r="H703" s="18"/>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6"/>
      <c r="AV703" s="6"/>
      <c r="AW703" s="6"/>
      <c r="AX703" s="6"/>
    </row>
    <row r="704" spans="1:50" x14ac:dyDescent="0.25">
      <c r="A704" s="1"/>
      <c r="B704" s="5"/>
      <c r="C704" s="5"/>
      <c r="D704" s="5"/>
      <c r="E704" s="5"/>
      <c r="F704" s="19"/>
      <c r="G704" s="5"/>
      <c r="H704" s="18"/>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6"/>
      <c r="AV704" s="6"/>
      <c r="AW704" s="6"/>
      <c r="AX704" s="6"/>
    </row>
    <row r="705" spans="1:50" x14ac:dyDescent="0.25">
      <c r="A705" s="1"/>
      <c r="B705" s="5"/>
      <c r="C705" s="5"/>
      <c r="D705" s="5"/>
      <c r="E705" s="5"/>
      <c r="F705" s="19"/>
      <c r="G705" s="5"/>
      <c r="H705" s="18"/>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6"/>
      <c r="AV705" s="6"/>
      <c r="AW705" s="6"/>
      <c r="AX705" s="6"/>
    </row>
    <row r="706" spans="1:50" x14ac:dyDescent="0.25">
      <c r="A706" s="1"/>
      <c r="B706" s="5"/>
      <c r="C706" s="5"/>
      <c r="D706" s="5"/>
      <c r="E706" s="5"/>
      <c r="F706" s="19"/>
      <c r="G706" s="5"/>
      <c r="H706" s="18"/>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6"/>
      <c r="AV706" s="6"/>
      <c r="AW706" s="6"/>
      <c r="AX706" s="6"/>
    </row>
    <row r="707" spans="1:50" x14ac:dyDescent="0.25">
      <c r="A707" s="1"/>
      <c r="B707" s="5"/>
      <c r="C707" s="5"/>
      <c r="D707" s="5"/>
      <c r="E707" s="5"/>
      <c r="F707" s="19"/>
      <c r="G707" s="5"/>
      <c r="H707" s="18"/>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6"/>
      <c r="AV707" s="6"/>
      <c r="AW707" s="6"/>
      <c r="AX707" s="6"/>
    </row>
    <row r="708" spans="1:50" x14ac:dyDescent="0.25">
      <c r="A708" s="1"/>
      <c r="B708" s="5"/>
      <c r="C708" s="5"/>
      <c r="D708" s="5"/>
      <c r="E708" s="5"/>
      <c r="F708" s="19"/>
      <c r="G708" s="5"/>
      <c r="H708" s="18"/>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6"/>
      <c r="AV708" s="6"/>
      <c r="AW708" s="6"/>
      <c r="AX708" s="6"/>
    </row>
    <row r="709" spans="1:50" x14ac:dyDescent="0.25">
      <c r="A709" s="1"/>
      <c r="B709" s="5"/>
      <c r="C709" s="5"/>
      <c r="D709" s="5"/>
      <c r="E709" s="5"/>
      <c r="F709" s="19"/>
      <c r="G709" s="5"/>
      <c r="H709" s="18"/>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6"/>
      <c r="AV709" s="6"/>
      <c r="AW709" s="6"/>
      <c r="AX709" s="6"/>
    </row>
    <row r="710" spans="1:50" x14ac:dyDescent="0.25">
      <c r="A710" s="1"/>
      <c r="B710" s="5"/>
      <c r="C710" s="5"/>
      <c r="D710" s="5"/>
      <c r="E710" s="5"/>
      <c r="F710" s="19"/>
      <c r="G710" s="5"/>
      <c r="H710" s="18"/>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6"/>
      <c r="AV710" s="6"/>
      <c r="AW710" s="6"/>
      <c r="AX710" s="6"/>
    </row>
    <row r="711" spans="1:50" x14ac:dyDescent="0.25">
      <c r="A711" s="1"/>
      <c r="B711" s="5"/>
      <c r="C711" s="5"/>
      <c r="D711" s="5"/>
      <c r="E711" s="5"/>
      <c r="F711" s="19"/>
      <c r="G711" s="5"/>
      <c r="H711" s="18"/>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6"/>
      <c r="AV711" s="6"/>
      <c r="AW711" s="6"/>
      <c r="AX711" s="6"/>
    </row>
    <row r="712" spans="1:50" x14ac:dyDescent="0.25">
      <c r="A712" s="1"/>
      <c r="B712" s="5"/>
      <c r="C712" s="5"/>
      <c r="D712" s="5"/>
      <c r="E712" s="5"/>
      <c r="F712" s="19"/>
      <c r="G712" s="5"/>
      <c r="H712" s="18"/>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6"/>
      <c r="AV712" s="6"/>
      <c r="AW712" s="6"/>
      <c r="AX712" s="6"/>
    </row>
    <row r="713" spans="1:50" x14ac:dyDescent="0.25">
      <c r="A713" s="1"/>
      <c r="B713" s="5"/>
      <c r="C713" s="5"/>
      <c r="D713" s="5"/>
      <c r="E713" s="5"/>
      <c r="F713" s="19"/>
      <c r="G713" s="5"/>
      <c r="H713" s="18"/>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6"/>
      <c r="AV713" s="6"/>
      <c r="AW713" s="6"/>
      <c r="AX713" s="6"/>
    </row>
    <row r="714" spans="1:50" x14ac:dyDescent="0.25">
      <c r="A714" s="1"/>
      <c r="B714" s="5"/>
      <c r="C714" s="5"/>
      <c r="D714" s="5"/>
      <c r="E714" s="5"/>
      <c r="F714" s="19"/>
      <c r="G714" s="5"/>
      <c r="H714" s="18"/>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6"/>
      <c r="AV714" s="6"/>
      <c r="AW714" s="6"/>
      <c r="AX714" s="6"/>
    </row>
    <row r="715" spans="1:50" x14ac:dyDescent="0.25">
      <c r="A715" s="1"/>
      <c r="B715" s="5"/>
      <c r="C715" s="5"/>
      <c r="D715" s="5"/>
      <c r="E715" s="5"/>
      <c r="F715" s="19"/>
      <c r="G715" s="5"/>
      <c r="H715" s="18"/>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6"/>
      <c r="AV715" s="6"/>
      <c r="AW715" s="6"/>
      <c r="AX715" s="6"/>
    </row>
    <row r="716" spans="1:50" x14ac:dyDescent="0.25">
      <c r="A716" s="1"/>
      <c r="B716" s="5"/>
      <c r="C716" s="5"/>
      <c r="D716" s="5"/>
      <c r="E716" s="5"/>
      <c r="F716" s="19"/>
      <c r="G716" s="5"/>
      <c r="H716" s="18"/>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6"/>
      <c r="AV716" s="6"/>
      <c r="AW716" s="6"/>
      <c r="AX716" s="6"/>
    </row>
    <row r="717" spans="1:50" x14ac:dyDescent="0.25">
      <c r="A717" s="1"/>
      <c r="B717" s="5"/>
      <c r="C717" s="5"/>
      <c r="D717" s="5"/>
      <c r="E717" s="5"/>
      <c r="F717" s="19"/>
      <c r="G717" s="5"/>
      <c r="H717" s="18"/>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6"/>
      <c r="AV717" s="6"/>
      <c r="AW717" s="6"/>
      <c r="AX717" s="6"/>
    </row>
    <row r="718" spans="1:50" x14ac:dyDescent="0.25">
      <c r="A718" s="1"/>
      <c r="B718" s="5"/>
      <c r="C718" s="5"/>
      <c r="D718" s="5"/>
      <c r="E718" s="5"/>
      <c r="F718" s="19"/>
      <c r="G718" s="5"/>
      <c r="H718" s="18"/>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6"/>
      <c r="AV718" s="6"/>
      <c r="AW718" s="6"/>
      <c r="AX718" s="6"/>
    </row>
    <row r="719" spans="1:50" x14ac:dyDescent="0.25">
      <c r="A719" s="1"/>
      <c r="B719" s="5"/>
      <c r="C719" s="5"/>
      <c r="D719" s="5"/>
      <c r="E719" s="5"/>
      <c r="F719" s="19"/>
      <c r="G719" s="5"/>
      <c r="H719" s="18"/>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6"/>
      <c r="AV719" s="6"/>
      <c r="AW719" s="6"/>
      <c r="AX719" s="6"/>
    </row>
    <row r="720" spans="1:50" x14ac:dyDescent="0.25">
      <c r="A720" s="1"/>
      <c r="B720" s="5"/>
      <c r="C720" s="5"/>
      <c r="D720" s="5"/>
      <c r="E720" s="5"/>
      <c r="F720" s="19"/>
      <c r="G720" s="5"/>
      <c r="H720" s="18"/>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6"/>
      <c r="AV720" s="6"/>
      <c r="AW720" s="6"/>
      <c r="AX720" s="6"/>
    </row>
    <row r="721" spans="1:50" x14ac:dyDescent="0.25">
      <c r="A721" s="1"/>
      <c r="B721" s="5"/>
      <c r="C721" s="5"/>
      <c r="D721" s="5"/>
      <c r="E721" s="5"/>
      <c r="F721" s="19"/>
      <c r="G721" s="5"/>
      <c r="H721" s="18"/>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6"/>
      <c r="AV721" s="6"/>
      <c r="AW721" s="6"/>
      <c r="AX721" s="6"/>
    </row>
    <row r="722" spans="1:50" x14ac:dyDescent="0.25">
      <c r="A722" s="1"/>
      <c r="B722" s="5"/>
      <c r="C722" s="5"/>
      <c r="D722" s="5"/>
      <c r="E722" s="5"/>
      <c r="F722" s="19"/>
      <c r="G722" s="5"/>
      <c r="H722" s="18"/>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6"/>
      <c r="AV722" s="6"/>
      <c r="AW722" s="6"/>
      <c r="AX722" s="6"/>
    </row>
    <row r="723" spans="1:50" x14ac:dyDescent="0.25">
      <c r="A723" s="1"/>
      <c r="B723" s="5"/>
      <c r="C723" s="5"/>
      <c r="D723" s="5"/>
      <c r="E723" s="5"/>
      <c r="F723" s="19"/>
      <c r="G723" s="5"/>
      <c r="H723" s="18"/>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6"/>
      <c r="AV723" s="6"/>
      <c r="AW723" s="6"/>
      <c r="AX723" s="6"/>
    </row>
    <row r="724" spans="1:50" x14ac:dyDescent="0.25">
      <c r="A724" s="1"/>
      <c r="B724" s="5"/>
      <c r="C724" s="5"/>
      <c r="D724" s="5"/>
      <c r="E724" s="5"/>
      <c r="F724" s="19"/>
      <c r="G724" s="5"/>
      <c r="H724" s="18"/>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6"/>
      <c r="AV724" s="6"/>
      <c r="AW724" s="6"/>
      <c r="AX724" s="6"/>
    </row>
    <row r="725" spans="1:50" x14ac:dyDescent="0.25">
      <c r="A725" s="1"/>
      <c r="B725" s="5"/>
      <c r="C725" s="5"/>
      <c r="D725" s="5"/>
      <c r="E725" s="5"/>
      <c r="F725" s="19"/>
      <c r="G725" s="5"/>
      <c r="H725" s="18"/>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6"/>
      <c r="AV725" s="6"/>
      <c r="AW725" s="6"/>
      <c r="AX725" s="6"/>
    </row>
    <row r="726" spans="1:50" x14ac:dyDescent="0.25">
      <c r="A726" s="1"/>
      <c r="B726" s="5"/>
      <c r="C726" s="5"/>
      <c r="D726" s="5"/>
      <c r="E726" s="5"/>
      <c r="F726" s="19"/>
      <c r="G726" s="5"/>
      <c r="H726" s="18"/>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6"/>
      <c r="AV726" s="6"/>
      <c r="AW726" s="6"/>
      <c r="AX726" s="6"/>
    </row>
    <row r="727" spans="1:50" x14ac:dyDescent="0.25">
      <c r="A727" s="1"/>
      <c r="B727" s="5"/>
      <c r="C727" s="5"/>
      <c r="D727" s="5"/>
      <c r="E727" s="5"/>
      <c r="F727" s="19"/>
      <c r="G727" s="5"/>
      <c r="H727" s="18"/>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6"/>
      <c r="AV727" s="6"/>
      <c r="AW727" s="6"/>
      <c r="AX727" s="6"/>
    </row>
    <row r="728" spans="1:50" x14ac:dyDescent="0.25">
      <c r="A728" s="1"/>
      <c r="B728" s="5"/>
      <c r="C728" s="5"/>
      <c r="D728" s="5"/>
      <c r="E728" s="5"/>
      <c r="F728" s="19"/>
      <c r="G728" s="5"/>
      <c r="H728" s="18"/>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6"/>
      <c r="AV728" s="6"/>
      <c r="AW728" s="6"/>
      <c r="AX728" s="6"/>
    </row>
    <row r="729" spans="1:50" x14ac:dyDescent="0.25">
      <c r="A729" s="1"/>
      <c r="B729" s="5"/>
      <c r="C729" s="5"/>
      <c r="D729" s="5"/>
      <c r="E729" s="5"/>
      <c r="F729" s="19"/>
      <c r="G729" s="5"/>
      <c r="H729" s="18"/>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6"/>
      <c r="AV729" s="6"/>
      <c r="AW729" s="6"/>
      <c r="AX729" s="6"/>
    </row>
    <row r="730" spans="1:50" x14ac:dyDescent="0.25">
      <c r="A730" s="1"/>
      <c r="B730" s="5"/>
      <c r="C730" s="5"/>
      <c r="D730" s="5"/>
      <c r="E730" s="5"/>
      <c r="F730" s="19"/>
      <c r="G730" s="5"/>
      <c r="H730" s="18"/>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6"/>
      <c r="AV730" s="6"/>
      <c r="AW730" s="6"/>
      <c r="AX730" s="6"/>
    </row>
    <row r="731" spans="1:50" x14ac:dyDescent="0.25">
      <c r="A731" s="1"/>
      <c r="B731" s="5"/>
      <c r="C731" s="5"/>
      <c r="D731" s="5"/>
      <c r="E731" s="5"/>
      <c r="F731" s="19"/>
      <c r="G731" s="5"/>
      <c r="H731" s="18"/>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6"/>
      <c r="AV731" s="6"/>
      <c r="AW731" s="6"/>
      <c r="AX731" s="6"/>
    </row>
    <row r="732" spans="1:50" x14ac:dyDescent="0.25">
      <c r="A732" s="1"/>
      <c r="B732" s="5"/>
      <c r="C732" s="5"/>
      <c r="D732" s="5"/>
      <c r="E732" s="5"/>
      <c r="F732" s="19"/>
      <c r="G732" s="5"/>
      <c r="H732" s="18"/>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6"/>
      <c r="AV732" s="6"/>
      <c r="AW732" s="6"/>
      <c r="AX732" s="6"/>
    </row>
    <row r="733" spans="1:50" x14ac:dyDescent="0.25">
      <c r="A733" s="1"/>
      <c r="B733" s="5"/>
      <c r="C733" s="5"/>
      <c r="D733" s="5"/>
      <c r="E733" s="5"/>
      <c r="F733" s="19"/>
      <c r="G733" s="5"/>
      <c r="H733" s="18"/>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6"/>
      <c r="AV733" s="6"/>
      <c r="AW733" s="6"/>
      <c r="AX733" s="6"/>
    </row>
    <row r="734" spans="1:50" x14ac:dyDescent="0.25">
      <c r="A734" s="1"/>
      <c r="B734" s="5"/>
      <c r="C734" s="5"/>
      <c r="D734" s="5"/>
      <c r="E734" s="5"/>
      <c r="F734" s="19"/>
      <c r="G734" s="5"/>
      <c r="H734" s="18"/>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6"/>
      <c r="AV734" s="6"/>
      <c r="AW734" s="6"/>
      <c r="AX734" s="6"/>
    </row>
    <row r="735" spans="1:50" x14ac:dyDescent="0.25">
      <c r="A735" s="1"/>
      <c r="B735" s="5"/>
      <c r="C735" s="5"/>
      <c r="D735" s="5"/>
      <c r="E735" s="5"/>
      <c r="F735" s="19"/>
      <c r="G735" s="5"/>
      <c r="H735" s="18"/>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6"/>
      <c r="AV735" s="6"/>
      <c r="AW735" s="6"/>
      <c r="AX735" s="6"/>
    </row>
    <row r="736" spans="1:50" x14ac:dyDescent="0.25">
      <c r="A736" s="1"/>
      <c r="B736" s="5"/>
      <c r="C736" s="5"/>
      <c r="D736" s="5"/>
      <c r="E736" s="5"/>
      <c r="F736" s="19"/>
      <c r="G736" s="5"/>
      <c r="H736" s="18"/>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6"/>
      <c r="AV736" s="6"/>
      <c r="AW736" s="6"/>
      <c r="AX736" s="6"/>
    </row>
    <row r="737" spans="1:50" x14ac:dyDescent="0.25">
      <c r="A737" s="1"/>
      <c r="B737" s="5"/>
      <c r="C737" s="5"/>
      <c r="D737" s="5"/>
      <c r="E737" s="5"/>
      <c r="F737" s="19"/>
      <c r="G737" s="5"/>
      <c r="H737" s="18"/>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6"/>
      <c r="AV737" s="6"/>
      <c r="AW737" s="6"/>
      <c r="AX737" s="6"/>
    </row>
    <row r="738" spans="1:50" x14ac:dyDescent="0.25">
      <c r="A738" s="1"/>
      <c r="B738" s="5"/>
      <c r="C738" s="5"/>
      <c r="D738" s="5"/>
      <c r="E738" s="5"/>
      <c r="F738" s="19"/>
      <c r="G738" s="5"/>
      <c r="H738" s="18"/>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6"/>
      <c r="AV738" s="6"/>
      <c r="AW738" s="6"/>
      <c r="AX738" s="6"/>
    </row>
    <row r="739" spans="1:50" x14ac:dyDescent="0.25">
      <c r="A739" s="1"/>
      <c r="B739" s="5"/>
      <c r="C739" s="5"/>
      <c r="D739" s="5"/>
      <c r="E739" s="5"/>
      <c r="F739" s="19"/>
      <c r="G739" s="5"/>
      <c r="H739" s="18"/>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6"/>
      <c r="AV739" s="6"/>
      <c r="AW739" s="6"/>
      <c r="AX739" s="6"/>
    </row>
    <row r="740" spans="1:50" x14ac:dyDescent="0.25">
      <c r="A740" s="1"/>
      <c r="B740" s="5"/>
      <c r="C740" s="5"/>
      <c r="D740" s="5"/>
      <c r="E740" s="5"/>
      <c r="F740" s="19"/>
      <c r="G740" s="5"/>
      <c r="H740" s="18"/>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6"/>
      <c r="AV740" s="6"/>
      <c r="AW740" s="6"/>
      <c r="AX740" s="6"/>
    </row>
    <row r="741" spans="1:50" x14ac:dyDescent="0.25">
      <c r="A741" s="1"/>
      <c r="B741" s="5"/>
      <c r="C741" s="5"/>
      <c r="D741" s="5"/>
      <c r="E741" s="5"/>
      <c r="F741" s="19"/>
      <c r="G741" s="5"/>
      <c r="H741" s="18"/>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6"/>
      <c r="AV741" s="6"/>
      <c r="AW741" s="6"/>
      <c r="AX741" s="6"/>
    </row>
    <row r="742" spans="1:50" x14ac:dyDescent="0.25">
      <c r="A742" s="1"/>
      <c r="B742" s="5"/>
      <c r="C742" s="5"/>
      <c r="D742" s="5"/>
      <c r="E742" s="5"/>
      <c r="F742" s="19"/>
      <c r="G742" s="5"/>
      <c r="H742" s="18"/>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6"/>
      <c r="AV742" s="6"/>
      <c r="AW742" s="6"/>
      <c r="AX742" s="6"/>
    </row>
    <row r="743" spans="1:50" x14ac:dyDescent="0.25">
      <c r="A743" s="1"/>
      <c r="B743" s="5"/>
      <c r="C743" s="5"/>
      <c r="D743" s="5"/>
      <c r="E743" s="5"/>
      <c r="F743" s="19"/>
      <c r="G743" s="5"/>
      <c r="H743" s="18"/>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6"/>
      <c r="AV743" s="6"/>
      <c r="AW743" s="6"/>
      <c r="AX743" s="6"/>
    </row>
    <row r="744" spans="1:50" x14ac:dyDescent="0.25">
      <c r="A744" s="1"/>
      <c r="B744" s="5"/>
      <c r="C744" s="5"/>
      <c r="D744" s="5"/>
      <c r="E744" s="5"/>
      <c r="F744" s="19"/>
      <c r="G744" s="5"/>
      <c r="H744" s="18"/>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6"/>
      <c r="AV744" s="6"/>
      <c r="AW744" s="6"/>
      <c r="AX744" s="6"/>
    </row>
    <row r="745" spans="1:50" x14ac:dyDescent="0.25">
      <c r="A745" s="1"/>
      <c r="B745" s="5"/>
      <c r="C745" s="5"/>
      <c r="D745" s="5"/>
      <c r="E745" s="5"/>
      <c r="F745" s="19"/>
      <c r="G745" s="5"/>
      <c r="H745" s="18"/>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6"/>
      <c r="AV745" s="6"/>
      <c r="AW745" s="6"/>
      <c r="AX745" s="6"/>
    </row>
    <row r="746" spans="1:50" x14ac:dyDescent="0.25">
      <c r="A746" s="1"/>
      <c r="B746" s="5"/>
      <c r="C746" s="5"/>
      <c r="D746" s="5"/>
      <c r="E746" s="5"/>
      <c r="F746" s="19"/>
      <c r="G746" s="5"/>
      <c r="H746" s="18"/>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6"/>
      <c r="AV746" s="6"/>
      <c r="AW746" s="6"/>
      <c r="AX746" s="6"/>
    </row>
    <row r="747" spans="1:50" x14ac:dyDescent="0.25">
      <c r="A747" s="1"/>
      <c r="B747" s="5"/>
      <c r="C747" s="5"/>
      <c r="D747" s="5"/>
      <c r="E747" s="5"/>
      <c r="F747" s="19"/>
      <c r="G747" s="5"/>
      <c r="H747" s="18"/>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6"/>
      <c r="AV747" s="6"/>
      <c r="AW747" s="6"/>
      <c r="AX747" s="6"/>
    </row>
    <row r="748" spans="1:50" x14ac:dyDescent="0.25">
      <c r="A748" s="1"/>
      <c r="B748" s="5"/>
      <c r="C748" s="5"/>
      <c r="D748" s="5"/>
      <c r="E748" s="5"/>
      <c r="F748" s="19"/>
      <c r="G748" s="5"/>
      <c r="H748" s="18"/>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6"/>
      <c r="AV748" s="6"/>
      <c r="AW748" s="6"/>
      <c r="AX748" s="6"/>
    </row>
    <row r="749" spans="1:50" x14ac:dyDescent="0.25">
      <c r="A749" s="1"/>
      <c r="B749" s="5"/>
      <c r="C749" s="5"/>
      <c r="D749" s="5"/>
      <c r="E749" s="5"/>
      <c r="F749" s="19"/>
      <c r="G749" s="5"/>
      <c r="H749" s="18"/>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6"/>
      <c r="AV749" s="6"/>
      <c r="AW749" s="6"/>
      <c r="AX749" s="6"/>
    </row>
    <row r="750" spans="1:50" x14ac:dyDescent="0.25">
      <c r="A750" s="1"/>
      <c r="B750" s="5"/>
      <c r="C750" s="5"/>
      <c r="D750" s="5"/>
      <c r="E750" s="5"/>
      <c r="F750" s="19"/>
      <c r="G750" s="5"/>
      <c r="H750" s="18"/>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6"/>
      <c r="AV750" s="6"/>
      <c r="AW750" s="6"/>
      <c r="AX750" s="6"/>
    </row>
    <row r="751" spans="1:50" x14ac:dyDescent="0.25">
      <c r="A751" s="1"/>
      <c r="B751" s="5"/>
      <c r="C751" s="5"/>
      <c r="D751" s="5"/>
      <c r="E751" s="5"/>
      <c r="F751" s="19"/>
      <c r="G751" s="5"/>
      <c r="H751" s="18"/>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6"/>
      <c r="AV751" s="6"/>
      <c r="AW751" s="6"/>
      <c r="AX751" s="6"/>
    </row>
    <row r="752" spans="1:50" x14ac:dyDescent="0.25">
      <c r="A752" s="1"/>
      <c r="B752" s="5"/>
      <c r="C752" s="5"/>
      <c r="D752" s="5"/>
      <c r="E752" s="5"/>
      <c r="F752" s="19"/>
      <c r="G752" s="5"/>
      <c r="H752" s="18"/>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6"/>
      <c r="AV752" s="6"/>
      <c r="AW752" s="6"/>
      <c r="AX752" s="6"/>
    </row>
    <row r="753" spans="1:50" x14ac:dyDescent="0.25">
      <c r="A753" s="1"/>
      <c r="B753" s="5"/>
      <c r="C753" s="5"/>
      <c r="D753" s="5"/>
      <c r="E753" s="5"/>
      <c r="F753" s="19"/>
      <c r="G753" s="5"/>
      <c r="H753" s="18"/>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6"/>
      <c r="AV753" s="6"/>
      <c r="AW753" s="6"/>
      <c r="AX753" s="6"/>
    </row>
    <row r="754" spans="1:50" x14ac:dyDescent="0.25">
      <c r="A754" s="1"/>
      <c r="B754" s="5"/>
      <c r="C754" s="5"/>
      <c r="D754" s="5"/>
      <c r="E754" s="5"/>
      <c r="F754" s="19"/>
      <c r="G754" s="5"/>
      <c r="H754" s="18"/>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6"/>
      <c r="AV754" s="6"/>
      <c r="AW754" s="6"/>
      <c r="AX754" s="6"/>
    </row>
    <row r="755" spans="1:50" x14ac:dyDescent="0.25">
      <c r="A755" s="1"/>
      <c r="B755" s="5"/>
      <c r="C755" s="5"/>
      <c r="D755" s="5"/>
      <c r="E755" s="5"/>
      <c r="F755" s="19"/>
      <c r="G755" s="5"/>
      <c r="H755" s="18"/>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6"/>
      <c r="AV755" s="6"/>
      <c r="AW755" s="6"/>
      <c r="AX755" s="6"/>
    </row>
    <row r="756" spans="1:50" x14ac:dyDescent="0.25">
      <c r="A756" s="1"/>
      <c r="B756" s="5"/>
      <c r="C756" s="5"/>
      <c r="D756" s="5"/>
      <c r="E756" s="5"/>
      <c r="F756" s="19"/>
      <c r="G756" s="5"/>
      <c r="H756" s="18"/>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6"/>
      <c r="AV756" s="6"/>
      <c r="AW756" s="6"/>
      <c r="AX756" s="6"/>
    </row>
    <row r="757" spans="1:50" x14ac:dyDescent="0.25">
      <c r="A757" s="1"/>
      <c r="B757" s="5"/>
      <c r="C757" s="5"/>
      <c r="D757" s="5"/>
      <c r="E757" s="5"/>
      <c r="F757" s="19"/>
      <c r="G757" s="5"/>
      <c r="H757" s="18"/>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6"/>
      <c r="AV757" s="6"/>
      <c r="AW757" s="6"/>
      <c r="AX757" s="6"/>
    </row>
    <row r="758" spans="1:50" x14ac:dyDescent="0.25">
      <c r="A758" s="1"/>
      <c r="B758" s="5"/>
      <c r="C758" s="5"/>
      <c r="D758" s="5"/>
      <c r="E758" s="5"/>
      <c r="F758" s="19"/>
      <c r="G758" s="5"/>
      <c r="H758" s="18"/>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6"/>
      <c r="AV758" s="6"/>
      <c r="AW758" s="6"/>
      <c r="AX758" s="6"/>
    </row>
    <row r="759" spans="1:50" x14ac:dyDescent="0.25">
      <c r="A759" s="1"/>
      <c r="B759" s="5"/>
      <c r="C759" s="5"/>
      <c r="D759" s="5"/>
      <c r="E759" s="5"/>
      <c r="F759" s="19"/>
      <c r="G759" s="5"/>
      <c r="H759" s="18"/>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6"/>
      <c r="AV759" s="6"/>
      <c r="AW759" s="6"/>
      <c r="AX759" s="6"/>
    </row>
    <row r="760" spans="1:50" x14ac:dyDescent="0.25">
      <c r="A760" s="1"/>
      <c r="B760" s="5"/>
      <c r="C760" s="5"/>
      <c r="D760" s="5"/>
      <c r="E760" s="5"/>
      <c r="F760" s="19"/>
      <c r="G760" s="5"/>
      <c r="H760" s="18"/>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6"/>
      <c r="AV760" s="6"/>
      <c r="AW760" s="6"/>
      <c r="AX760" s="6"/>
    </row>
    <row r="761" spans="1:50" x14ac:dyDescent="0.25">
      <c r="A761" s="1"/>
      <c r="B761" s="5"/>
      <c r="C761" s="5"/>
      <c r="D761" s="5"/>
      <c r="E761" s="5"/>
      <c r="F761" s="19"/>
      <c r="G761" s="5"/>
      <c r="H761" s="18"/>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6"/>
      <c r="AV761" s="6"/>
      <c r="AW761" s="6"/>
      <c r="AX761" s="6"/>
    </row>
    <row r="762" spans="1:50" x14ac:dyDescent="0.25">
      <c r="A762" s="1"/>
      <c r="B762" s="5"/>
      <c r="C762" s="5"/>
      <c r="D762" s="5"/>
      <c r="E762" s="5"/>
      <c r="F762" s="19"/>
      <c r="G762" s="5"/>
      <c r="H762" s="18"/>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6"/>
      <c r="AV762" s="6"/>
      <c r="AW762" s="6"/>
      <c r="AX762" s="6"/>
    </row>
    <row r="763" spans="1:50" x14ac:dyDescent="0.25">
      <c r="A763" s="1"/>
      <c r="B763" s="5"/>
      <c r="C763" s="5"/>
      <c r="D763" s="5"/>
      <c r="E763" s="5"/>
      <c r="F763" s="19"/>
      <c r="G763" s="5"/>
      <c r="H763" s="18"/>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6"/>
      <c r="AV763" s="6"/>
      <c r="AW763" s="6"/>
      <c r="AX763" s="6"/>
    </row>
    <row r="764" spans="1:50" x14ac:dyDescent="0.25">
      <c r="A764" s="1"/>
      <c r="B764" s="5"/>
      <c r="C764" s="5"/>
      <c r="D764" s="5"/>
      <c r="E764" s="5"/>
      <c r="F764" s="19"/>
      <c r="G764" s="5"/>
      <c r="H764" s="18"/>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6"/>
      <c r="AV764" s="6"/>
      <c r="AW764" s="6"/>
      <c r="AX764" s="6"/>
    </row>
    <row r="765" spans="1:50" x14ac:dyDescent="0.25">
      <c r="A765" s="1"/>
      <c r="B765" s="5"/>
      <c r="C765" s="5"/>
      <c r="D765" s="5"/>
      <c r="E765" s="5"/>
      <c r="F765" s="19"/>
      <c r="G765" s="5"/>
      <c r="H765" s="18"/>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6"/>
      <c r="AV765" s="6"/>
      <c r="AW765" s="6"/>
      <c r="AX765" s="6"/>
    </row>
    <row r="766" spans="1:50" x14ac:dyDescent="0.25">
      <c r="A766" s="1"/>
      <c r="B766" s="5"/>
      <c r="C766" s="5"/>
      <c r="D766" s="5"/>
      <c r="E766" s="5"/>
      <c r="F766" s="19"/>
      <c r="G766" s="5"/>
      <c r="H766" s="18"/>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6"/>
      <c r="AV766" s="6"/>
      <c r="AW766" s="6"/>
      <c r="AX766" s="6"/>
    </row>
    <row r="767" spans="1:50" x14ac:dyDescent="0.25">
      <c r="A767" s="1"/>
      <c r="B767" s="5"/>
      <c r="C767" s="5"/>
      <c r="D767" s="5"/>
      <c r="E767" s="5"/>
      <c r="F767" s="19"/>
      <c r="G767" s="5"/>
      <c r="H767" s="18"/>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6"/>
      <c r="AV767" s="6"/>
      <c r="AW767" s="6"/>
      <c r="AX767" s="6"/>
    </row>
    <row r="768" spans="1:50" x14ac:dyDescent="0.25">
      <c r="A768" s="1"/>
      <c r="B768" s="5"/>
      <c r="C768" s="5"/>
      <c r="D768" s="5"/>
      <c r="E768" s="5"/>
      <c r="F768" s="19"/>
      <c r="G768" s="5"/>
      <c r="H768" s="18"/>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6"/>
      <c r="AV768" s="6"/>
      <c r="AW768" s="6"/>
      <c r="AX768" s="6"/>
    </row>
    <row r="769" spans="1:50" x14ac:dyDescent="0.25">
      <c r="A769" s="1"/>
      <c r="B769" s="5"/>
      <c r="C769" s="5"/>
      <c r="D769" s="5"/>
      <c r="E769" s="5"/>
      <c r="F769" s="19"/>
      <c r="G769" s="5"/>
      <c r="H769" s="18"/>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6"/>
      <c r="AV769" s="6"/>
      <c r="AW769" s="6"/>
      <c r="AX769" s="6"/>
    </row>
    <row r="770" spans="1:50" x14ac:dyDescent="0.25">
      <c r="A770" s="1"/>
      <c r="B770" s="5"/>
      <c r="C770" s="5"/>
      <c r="D770" s="5"/>
      <c r="E770" s="5"/>
      <c r="F770" s="19"/>
      <c r="G770" s="5"/>
      <c r="H770" s="18"/>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6"/>
      <c r="AV770" s="6"/>
      <c r="AW770" s="6"/>
      <c r="AX770" s="6"/>
    </row>
    <row r="771" spans="1:50" x14ac:dyDescent="0.25">
      <c r="A771" s="1"/>
      <c r="B771" s="5"/>
      <c r="C771" s="5"/>
      <c r="D771" s="5"/>
      <c r="E771" s="5"/>
      <c r="F771" s="19"/>
      <c r="G771" s="5"/>
      <c r="H771" s="18"/>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6"/>
      <c r="AV771" s="6"/>
      <c r="AW771" s="6"/>
      <c r="AX771" s="6"/>
    </row>
    <row r="772" spans="1:50" x14ac:dyDescent="0.25">
      <c r="A772" s="1"/>
      <c r="B772" s="5"/>
      <c r="C772" s="5"/>
      <c r="D772" s="5"/>
      <c r="E772" s="5"/>
      <c r="F772" s="19"/>
      <c r="G772" s="5"/>
      <c r="H772" s="18"/>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6"/>
      <c r="AV772" s="6"/>
      <c r="AW772" s="6"/>
      <c r="AX772" s="6"/>
    </row>
    <row r="773" spans="1:50" x14ac:dyDescent="0.25">
      <c r="A773" s="1"/>
      <c r="B773" s="5"/>
      <c r="C773" s="5"/>
      <c r="D773" s="5"/>
      <c r="E773" s="5"/>
      <c r="F773" s="19"/>
      <c r="G773" s="5"/>
      <c r="H773" s="18"/>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6"/>
      <c r="AV773" s="6"/>
      <c r="AW773" s="6"/>
      <c r="AX773" s="6"/>
    </row>
    <row r="774" spans="1:50" x14ac:dyDescent="0.25">
      <c r="A774" s="1"/>
      <c r="B774" s="5"/>
      <c r="C774" s="5"/>
      <c r="D774" s="5"/>
      <c r="E774" s="5"/>
      <c r="F774" s="19"/>
      <c r="G774" s="5"/>
      <c r="H774" s="18"/>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6"/>
      <c r="AV774" s="6"/>
      <c r="AW774" s="6"/>
      <c r="AX774" s="6"/>
    </row>
    <row r="775" spans="1:50" x14ac:dyDescent="0.25">
      <c r="A775" s="1"/>
      <c r="B775" s="5"/>
      <c r="C775" s="5"/>
      <c r="D775" s="5"/>
      <c r="E775" s="5"/>
      <c r="F775" s="19"/>
      <c r="G775" s="5"/>
      <c r="H775" s="18"/>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6"/>
      <c r="AV775" s="6"/>
      <c r="AW775" s="6"/>
      <c r="AX775" s="6"/>
    </row>
    <row r="776" spans="1:50" x14ac:dyDescent="0.25">
      <c r="A776" s="1"/>
      <c r="B776" s="5"/>
      <c r="C776" s="5"/>
      <c r="D776" s="5"/>
      <c r="E776" s="5"/>
      <c r="F776" s="19"/>
      <c r="G776" s="5"/>
      <c r="H776" s="18"/>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6"/>
      <c r="AV776" s="6"/>
      <c r="AW776" s="6"/>
      <c r="AX776" s="6"/>
    </row>
    <row r="777" spans="1:50" x14ac:dyDescent="0.25">
      <c r="A777" s="1"/>
      <c r="B777" s="5"/>
      <c r="C777" s="5"/>
      <c r="D777" s="5"/>
      <c r="E777" s="5"/>
      <c r="F777" s="19"/>
      <c r="G777" s="5"/>
      <c r="H777" s="18"/>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6"/>
      <c r="AV777" s="6"/>
      <c r="AW777" s="6"/>
      <c r="AX777" s="6"/>
    </row>
    <row r="778" spans="1:50" x14ac:dyDescent="0.25">
      <c r="A778" s="1"/>
      <c r="B778" s="5"/>
      <c r="C778" s="5"/>
      <c r="D778" s="5"/>
      <c r="E778" s="5"/>
      <c r="F778" s="19"/>
      <c r="G778" s="5"/>
      <c r="H778" s="18"/>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6"/>
      <c r="AV778" s="6"/>
      <c r="AW778" s="6"/>
      <c r="AX778" s="6"/>
    </row>
    <row r="779" spans="1:50" x14ac:dyDescent="0.25">
      <c r="A779" s="1"/>
      <c r="B779" s="5"/>
      <c r="C779" s="5"/>
      <c r="D779" s="5"/>
      <c r="E779" s="5"/>
      <c r="F779" s="19"/>
      <c r="G779" s="5"/>
      <c r="H779" s="18"/>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6"/>
      <c r="AV779" s="6"/>
      <c r="AW779" s="6"/>
      <c r="AX779" s="6"/>
    </row>
    <row r="780" spans="1:50" x14ac:dyDescent="0.25">
      <c r="A780" s="1"/>
      <c r="B780" s="5"/>
      <c r="C780" s="5"/>
      <c r="D780" s="5"/>
      <c r="E780" s="5"/>
      <c r="F780" s="19"/>
      <c r="G780" s="5"/>
      <c r="H780" s="18"/>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6"/>
      <c r="AV780" s="6"/>
      <c r="AW780" s="6"/>
      <c r="AX780" s="6"/>
    </row>
    <row r="781" spans="1:50" x14ac:dyDescent="0.25">
      <c r="A781" s="1"/>
      <c r="B781" s="5"/>
      <c r="C781" s="5"/>
      <c r="D781" s="5"/>
      <c r="E781" s="5"/>
      <c r="F781" s="19"/>
      <c r="G781" s="5"/>
      <c r="H781" s="18"/>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6"/>
      <c r="AV781" s="6"/>
      <c r="AW781" s="6"/>
      <c r="AX781" s="6"/>
    </row>
    <row r="782" spans="1:50" x14ac:dyDescent="0.25">
      <c r="A782" s="1"/>
      <c r="B782" s="5"/>
      <c r="C782" s="5"/>
      <c r="D782" s="5"/>
      <c r="E782" s="5"/>
      <c r="F782" s="19"/>
      <c r="G782" s="5"/>
      <c r="H782" s="18"/>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6"/>
      <c r="AV782" s="6"/>
      <c r="AW782" s="6"/>
      <c r="AX782" s="6"/>
    </row>
    <row r="783" spans="1:50" x14ac:dyDescent="0.25">
      <c r="A783" s="1"/>
      <c r="B783" s="5"/>
      <c r="C783" s="5"/>
      <c r="D783" s="5"/>
      <c r="E783" s="5"/>
      <c r="F783" s="19"/>
      <c r="G783" s="5"/>
      <c r="H783" s="18"/>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6"/>
      <c r="AV783" s="6"/>
      <c r="AW783" s="6"/>
      <c r="AX783" s="6"/>
    </row>
    <row r="784" spans="1:50" x14ac:dyDescent="0.25">
      <c r="A784" s="1"/>
      <c r="B784" s="5"/>
      <c r="C784" s="5"/>
      <c r="D784" s="5"/>
      <c r="E784" s="5"/>
      <c r="F784" s="19"/>
      <c r="G784" s="5"/>
      <c r="H784" s="18"/>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6"/>
      <c r="AV784" s="6"/>
      <c r="AW784" s="6"/>
      <c r="AX784" s="6"/>
    </row>
    <row r="785" spans="1:50" x14ac:dyDescent="0.25">
      <c r="A785" s="1"/>
      <c r="B785" s="5"/>
      <c r="C785" s="5"/>
      <c r="D785" s="5"/>
      <c r="E785" s="5"/>
      <c r="F785" s="19"/>
      <c r="G785" s="5"/>
      <c r="H785" s="18"/>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6"/>
      <c r="AV785" s="6"/>
      <c r="AW785" s="6"/>
      <c r="AX785" s="6"/>
    </row>
    <row r="786" spans="1:50" x14ac:dyDescent="0.25">
      <c r="A786" s="1"/>
      <c r="B786" s="5"/>
      <c r="C786" s="5"/>
      <c r="D786" s="5"/>
      <c r="E786" s="5"/>
      <c r="F786" s="19"/>
      <c r="G786" s="5"/>
      <c r="H786" s="18"/>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6"/>
      <c r="AV786" s="6"/>
      <c r="AW786" s="6"/>
      <c r="AX786" s="6"/>
    </row>
    <row r="787" spans="1:50" x14ac:dyDescent="0.25">
      <c r="A787" s="1"/>
      <c r="B787" s="5"/>
      <c r="C787" s="5"/>
      <c r="D787" s="5"/>
      <c r="E787" s="5"/>
      <c r="F787" s="19"/>
      <c r="G787" s="5"/>
      <c r="H787" s="18"/>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6"/>
      <c r="AV787" s="6"/>
      <c r="AW787" s="6"/>
      <c r="AX787" s="6"/>
    </row>
    <row r="788" spans="1:50" x14ac:dyDescent="0.25">
      <c r="A788" s="1"/>
      <c r="B788" s="5"/>
      <c r="C788" s="5"/>
      <c r="D788" s="5"/>
      <c r="E788" s="5"/>
      <c r="F788" s="19"/>
      <c r="G788" s="5"/>
      <c r="H788" s="18"/>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6"/>
      <c r="AV788" s="6"/>
      <c r="AW788" s="6"/>
      <c r="AX788" s="6"/>
    </row>
    <row r="789" spans="1:50" x14ac:dyDescent="0.25">
      <c r="A789" s="1"/>
      <c r="B789" s="5"/>
      <c r="C789" s="5"/>
      <c r="D789" s="5"/>
      <c r="E789" s="5"/>
      <c r="F789" s="19"/>
      <c r="G789" s="5"/>
      <c r="H789" s="18"/>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6"/>
      <c r="AV789" s="6"/>
      <c r="AW789" s="6"/>
      <c r="AX789" s="6"/>
    </row>
    <row r="790" spans="1:50" x14ac:dyDescent="0.25">
      <c r="A790" s="1"/>
      <c r="B790" s="5"/>
      <c r="C790" s="5"/>
      <c r="D790" s="5"/>
      <c r="E790" s="5"/>
      <c r="F790" s="19"/>
      <c r="G790" s="5"/>
      <c r="H790" s="18"/>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6"/>
      <c r="AV790" s="6"/>
      <c r="AW790" s="6"/>
      <c r="AX790" s="6"/>
    </row>
    <row r="791" spans="1:50" x14ac:dyDescent="0.25">
      <c r="A791" s="1"/>
      <c r="B791" s="5"/>
      <c r="C791" s="5"/>
      <c r="D791" s="5"/>
      <c r="E791" s="5"/>
      <c r="F791" s="19"/>
      <c r="G791" s="5"/>
      <c r="H791" s="18"/>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6"/>
      <c r="AV791" s="6"/>
      <c r="AW791" s="6"/>
      <c r="AX791" s="6"/>
    </row>
    <row r="792" spans="1:50" x14ac:dyDescent="0.25">
      <c r="A792" s="1"/>
      <c r="B792" s="5"/>
      <c r="C792" s="5"/>
      <c r="D792" s="5"/>
      <c r="E792" s="5"/>
      <c r="F792" s="19"/>
      <c r="G792" s="5"/>
      <c r="H792" s="18"/>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6"/>
      <c r="AV792" s="6"/>
      <c r="AW792" s="6"/>
      <c r="AX792" s="6"/>
    </row>
    <row r="793" spans="1:50" x14ac:dyDescent="0.25">
      <c r="A793" s="1"/>
      <c r="B793" s="5"/>
      <c r="C793" s="5"/>
      <c r="D793" s="5"/>
      <c r="E793" s="5"/>
      <c r="F793" s="19"/>
      <c r="G793" s="5"/>
      <c r="H793" s="18"/>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6"/>
      <c r="AV793" s="6"/>
      <c r="AW793" s="6"/>
      <c r="AX793" s="6"/>
    </row>
    <row r="794" spans="1:50" x14ac:dyDescent="0.25">
      <c r="A794" s="1"/>
      <c r="B794" s="5"/>
      <c r="C794" s="5"/>
      <c r="D794" s="5"/>
      <c r="E794" s="5"/>
      <c r="F794" s="19"/>
      <c r="G794" s="5"/>
      <c r="H794" s="18"/>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6"/>
      <c r="AV794" s="6"/>
      <c r="AW794" s="6"/>
      <c r="AX794" s="6"/>
    </row>
    <row r="795" spans="1:50" x14ac:dyDescent="0.25">
      <c r="A795" s="1"/>
      <c r="B795" s="5"/>
      <c r="C795" s="5"/>
      <c r="D795" s="5"/>
      <c r="E795" s="5"/>
      <c r="F795" s="19"/>
      <c r="G795" s="5"/>
      <c r="H795" s="18"/>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6"/>
      <c r="AV795" s="6"/>
      <c r="AW795" s="6"/>
      <c r="AX795" s="6"/>
    </row>
    <row r="796" spans="1:50" x14ac:dyDescent="0.25">
      <c r="A796" s="1"/>
      <c r="B796" s="5"/>
      <c r="C796" s="5"/>
      <c r="D796" s="5"/>
      <c r="E796" s="5"/>
      <c r="F796" s="19"/>
      <c r="G796" s="5"/>
      <c r="H796" s="18"/>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6"/>
      <c r="AV796" s="6"/>
      <c r="AW796" s="6"/>
      <c r="AX796" s="6"/>
    </row>
    <row r="797" spans="1:50" x14ac:dyDescent="0.25">
      <c r="A797" s="1"/>
      <c r="B797" s="5"/>
      <c r="C797" s="5"/>
      <c r="D797" s="5"/>
      <c r="E797" s="5"/>
      <c r="F797" s="19"/>
      <c r="G797" s="5"/>
      <c r="H797" s="18"/>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6"/>
      <c r="AV797" s="6"/>
      <c r="AW797" s="6"/>
      <c r="AX797" s="6"/>
    </row>
    <row r="798" spans="1:50" x14ac:dyDescent="0.25">
      <c r="A798" s="1"/>
      <c r="B798" s="5"/>
      <c r="C798" s="5"/>
      <c r="D798" s="5"/>
      <c r="E798" s="5"/>
      <c r="F798" s="19"/>
      <c r="G798" s="5"/>
      <c r="H798" s="18"/>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6"/>
      <c r="AV798" s="6"/>
      <c r="AW798" s="6"/>
      <c r="AX798" s="6"/>
    </row>
    <row r="799" spans="1:50" x14ac:dyDescent="0.25">
      <c r="A799" s="1"/>
      <c r="B799" s="5"/>
      <c r="C799" s="5"/>
      <c r="D799" s="5"/>
      <c r="E799" s="5"/>
      <c r="F799" s="19"/>
      <c r="G799" s="5"/>
      <c r="H799" s="18"/>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6"/>
      <c r="AV799" s="6"/>
      <c r="AW799" s="6"/>
      <c r="AX799" s="6"/>
    </row>
    <row r="800" spans="1:50" x14ac:dyDescent="0.25">
      <c r="A800" s="1"/>
      <c r="B800" s="5"/>
      <c r="C800" s="5"/>
      <c r="D800" s="5"/>
      <c r="E800" s="5"/>
      <c r="F800" s="19"/>
      <c r="G800" s="5"/>
      <c r="H800" s="18"/>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6"/>
      <c r="AV800" s="6"/>
      <c r="AW800" s="6"/>
      <c r="AX800" s="6"/>
    </row>
    <row r="801" spans="1:50" x14ac:dyDescent="0.25">
      <c r="A801" s="1"/>
      <c r="B801" s="5"/>
      <c r="C801" s="5"/>
      <c r="D801" s="5"/>
      <c r="E801" s="5"/>
      <c r="F801" s="19"/>
      <c r="G801" s="5"/>
      <c r="H801" s="18"/>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6"/>
      <c r="AV801" s="6"/>
      <c r="AW801" s="6"/>
      <c r="AX801" s="6"/>
    </row>
    <row r="802" spans="1:50" x14ac:dyDescent="0.25">
      <c r="A802" s="1"/>
      <c r="B802" s="5"/>
      <c r="C802" s="5"/>
      <c r="D802" s="5"/>
      <c r="E802" s="5"/>
      <c r="F802" s="19"/>
      <c r="G802" s="5"/>
      <c r="H802" s="18"/>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6"/>
      <c r="AV802" s="6"/>
      <c r="AW802" s="6"/>
      <c r="AX802" s="6"/>
    </row>
    <row r="803" spans="1:50" x14ac:dyDescent="0.25">
      <c r="A803" s="1"/>
      <c r="B803" s="5"/>
      <c r="C803" s="5"/>
      <c r="D803" s="5"/>
      <c r="E803" s="5"/>
      <c r="F803" s="19"/>
      <c r="G803" s="5"/>
      <c r="H803" s="18"/>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6"/>
      <c r="AV803" s="6"/>
      <c r="AW803" s="6"/>
      <c r="AX803" s="6"/>
    </row>
    <row r="804" spans="1:50" x14ac:dyDescent="0.25">
      <c r="A804" s="1"/>
      <c r="B804" s="5"/>
      <c r="C804" s="5"/>
      <c r="D804" s="5"/>
      <c r="E804" s="5"/>
      <c r="F804" s="19"/>
      <c r="G804" s="5"/>
      <c r="H804" s="18"/>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6"/>
      <c r="AV804" s="6"/>
      <c r="AW804" s="6"/>
      <c r="AX804" s="6"/>
    </row>
    <row r="805" spans="1:50" x14ac:dyDescent="0.25">
      <c r="A805" s="1"/>
      <c r="B805" s="5"/>
      <c r="C805" s="5"/>
      <c r="D805" s="5"/>
      <c r="E805" s="5"/>
      <c r="F805" s="19"/>
      <c r="G805" s="5"/>
      <c r="H805" s="18"/>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6"/>
      <c r="AV805" s="6"/>
      <c r="AW805" s="6"/>
      <c r="AX805" s="6"/>
    </row>
    <row r="806" spans="1:50" x14ac:dyDescent="0.25">
      <c r="A806" s="1"/>
      <c r="B806" s="5"/>
      <c r="C806" s="5"/>
      <c r="D806" s="5"/>
      <c r="E806" s="5"/>
      <c r="F806" s="19"/>
      <c r="G806" s="5"/>
      <c r="H806" s="18"/>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6"/>
      <c r="AV806" s="6"/>
      <c r="AW806" s="6"/>
      <c r="AX806" s="6"/>
    </row>
    <row r="807" spans="1:50" x14ac:dyDescent="0.25">
      <c r="A807" s="1"/>
      <c r="B807" s="5"/>
      <c r="C807" s="5"/>
      <c r="D807" s="5"/>
      <c r="E807" s="5"/>
      <c r="F807" s="19"/>
      <c r="G807" s="5"/>
      <c r="H807" s="18"/>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6"/>
      <c r="AV807" s="6"/>
      <c r="AW807" s="6"/>
      <c r="AX807" s="6"/>
    </row>
    <row r="808" spans="1:50" x14ac:dyDescent="0.25">
      <c r="A808" s="1"/>
      <c r="B808" s="5"/>
      <c r="C808" s="5"/>
      <c r="D808" s="5"/>
      <c r="E808" s="5"/>
      <c r="F808" s="19"/>
      <c r="G808" s="5"/>
      <c r="H808" s="18"/>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6"/>
      <c r="AV808" s="6"/>
      <c r="AW808" s="6"/>
      <c r="AX808" s="6"/>
    </row>
    <row r="809" spans="1:50" x14ac:dyDescent="0.25">
      <c r="A809" s="1"/>
      <c r="B809" s="5"/>
      <c r="C809" s="5"/>
      <c r="D809" s="5"/>
      <c r="E809" s="5"/>
      <c r="F809" s="19"/>
      <c r="G809" s="5"/>
      <c r="H809" s="18"/>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6"/>
      <c r="AV809" s="6"/>
      <c r="AW809" s="6"/>
      <c r="AX809" s="6"/>
    </row>
    <row r="810" spans="1:50" x14ac:dyDescent="0.25">
      <c r="A810" s="1"/>
      <c r="B810" s="5"/>
      <c r="C810" s="5"/>
      <c r="D810" s="5"/>
      <c r="E810" s="5"/>
      <c r="F810" s="19"/>
      <c r="G810" s="5"/>
      <c r="H810" s="18"/>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6"/>
      <c r="AV810" s="6"/>
      <c r="AW810" s="6"/>
      <c r="AX810" s="6"/>
    </row>
    <row r="811" spans="1:50" x14ac:dyDescent="0.25">
      <c r="A811" s="1"/>
      <c r="B811" s="5"/>
      <c r="C811" s="5"/>
      <c r="D811" s="5"/>
      <c r="E811" s="5"/>
      <c r="F811" s="19"/>
      <c r="G811" s="5"/>
      <c r="H811" s="18"/>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6"/>
      <c r="AV811" s="6"/>
      <c r="AW811" s="6"/>
      <c r="AX811" s="6"/>
    </row>
    <row r="812" spans="1:50" x14ac:dyDescent="0.25">
      <c r="A812" s="1"/>
      <c r="B812" s="5"/>
      <c r="C812" s="5"/>
      <c r="D812" s="5"/>
      <c r="E812" s="5"/>
      <c r="F812" s="19"/>
      <c r="G812" s="5"/>
      <c r="H812" s="18"/>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6"/>
      <c r="AV812" s="6"/>
      <c r="AW812" s="6"/>
      <c r="AX812" s="6"/>
    </row>
    <row r="813" spans="1:50" x14ac:dyDescent="0.25">
      <c r="A813" s="1"/>
      <c r="B813" s="5"/>
      <c r="C813" s="5"/>
      <c r="D813" s="5"/>
      <c r="E813" s="5"/>
      <c r="F813" s="19"/>
      <c r="G813" s="5"/>
      <c r="H813" s="18"/>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6"/>
      <c r="AV813" s="6"/>
      <c r="AW813" s="6"/>
      <c r="AX813" s="6"/>
    </row>
    <row r="814" spans="1:50" x14ac:dyDescent="0.25">
      <c r="A814" s="1"/>
      <c r="B814" s="5"/>
      <c r="C814" s="5"/>
      <c r="D814" s="5"/>
      <c r="E814" s="5"/>
      <c r="F814" s="19"/>
      <c r="G814" s="5"/>
      <c r="H814" s="18"/>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6"/>
      <c r="AV814" s="6"/>
      <c r="AW814" s="6"/>
      <c r="AX814" s="6"/>
    </row>
    <row r="815" spans="1:50" x14ac:dyDescent="0.25">
      <c r="A815" s="1"/>
      <c r="B815" s="5"/>
      <c r="C815" s="5"/>
      <c r="D815" s="5"/>
      <c r="E815" s="5"/>
      <c r="F815" s="19"/>
      <c r="G815" s="5"/>
      <c r="H815" s="18"/>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6"/>
      <c r="AV815" s="6"/>
      <c r="AW815" s="6"/>
      <c r="AX815" s="6"/>
    </row>
    <row r="816" spans="1:50" x14ac:dyDescent="0.25">
      <c r="A816" s="1"/>
      <c r="B816" s="5"/>
      <c r="C816" s="5"/>
      <c r="D816" s="5"/>
      <c r="E816" s="5"/>
      <c r="F816" s="19"/>
      <c r="G816" s="5"/>
      <c r="H816" s="18"/>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6"/>
      <c r="AV816" s="6"/>
      <c r="AW816" s="6"/>
      <c r="AX816" s="6"/>
    </row>
    <row r="817" spans="1:50" x14ac:dyDescent="0.25">
      <c r="A817" s="1"/>
      <c r="B817" s="5"/>
      <c r="C817" s="5"/>
      <c r="D817" s="5"/>
      <c r="E817" s="5"/>
      <c r="F817" s="19"/>
      <c r="G817" s="5"/>
      <c r="H817" s="18"/>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6"/>
      <c r="AV817" s="6"/>
      <c r="AW817" s="6"/>
      <c r="AX817" s="6"/>
    </row>
    <row r="818" spans="1:50" x14ac:dyDescent="0.25">
      <c r="A818" s="1"/>
      <c r="B818" s="5"/>
      <c r="C818" s="5"/>
      <c r="D818" s="5"/>
      <c r="E818" s="5"/>
      <c r="F818" s="19"/>
      <c r="G818" s="5"/>
      <c r="H818" s="18"/>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6"/>
      <c r="AV818" s="6"/>
      <c r="AW818" s="6"/>
      <c r="AX818" s="6"/>
    </row>
    <row r="819" spans="1:50" x14ac:dyDescent="0.25">
      <c r="A819" s="1"/>
      <c r="B819" s="5"/>
      <c r="C819" s="5"/>
      <c r="D819" s="5"/>
      <c r="E819" s="5"/>
      <c r="F819" s="19"/>
      <c r="G819" s="5"/>
      <c r="H819" s="18"/>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6"/>
      <c r="AV819" s="6"/>
      <c r="AW819" s="6"/>
      <c r="AX819" s="6"/>
    </row>
    <row r="820" spans="1:50" x14ac:dyDescent="0.25">
      <c r="A820" s="1"/>
      <c r="B820" s="5"/>
      <c r="C820" s="5"/>
      <c r="D820" s="5"/>
      <c r="E820" s="5"/>
      <c r="F820" s="19"/>
      <c r="G820" s="5"/>
      <c r="H820" s="18"/>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6"/>
      <c r="AV820" s="6"/>
      <c r="AW820" s="6"/>
      <c r="AX820" s="6"/>
    </row>
    <row r="821" spans="1:50" x14ac:dyDescent="0.25">
      <c r="A821" s="1"/>
      <c r="B821" s="5"/>
      <c r="C821" s="5"/>
      <c r="D821" s="5"/>
      <c r="E821" s="5"/>
      <c r="F821" s="19"/>
      <c r="G821" s="5"/>
      <c r="H821" s="18"/>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6"/>
      <c r="AV821" s="6"/>
      <c r="AW821" s="6"/>
      <c r="AX821" s="6"/>
    </row>
    <row r="822" spans="1:50" x14ac:dyDescent="0.25">
      <c r="A822" s="1"/>
      <c r="B822" s="5"/>
      <c r="C822" s="5"/>
      <c r="D822" s="5"/>
      <c r="E822" s="5"/>
      <c r="F822" s="19"/>
      <c r="G822" s="5"/>
      <c r="H822" s="18"/>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6"/>
      <c r="AV822" s="6"/>
      <c r="AW822" s="6"/>
      <c r="AX822" s="6"/>
    </row>
    <row r="823" spans="1:50" x14ac:dyDescent="0.25">
      <c r="A823" s="1"/>
      <c r="B823" s="5"/>
      <c r="C823" s="5"/>
      <c r="D823" s="5"/>
      <c r="E823" s="5"/>
      <c r="F823" s="19"/>
      <c r="G823" s="5"/>
      <c r="H823" s="18"/>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6"/>
      <c r="AV823" s="6"/>
      <c r="AW823" s="6"/>
      <c r="AX823" s="6"/>
    </row>
    <row r="824" spans="1:50" x14ac:dyDescent="0.25">
      <c r="A824" s="1"/>
      <c r="B824" s="5"/>
      <c r="C824" s="5"/>
      <c r="D824" s="5"/>
      <c r="E824" s="5"/>
      <c r="F824" s="19"/>
      <c r="G824" s="5"/>
      <c r="H824" s="18"/>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6"/>
      <c r="AV824" s="6"/>
      <c r="AW824" s="6"/>
      <c r="AX824" s="6"/>
    </row>
    <row r="825" spans="1:50" x14ac:dyDescent="0.25">
      <c r="A825" s="1"/>
      <c r="B825" s="5"/>
      <c r="C825" s="5"/>
      <c r="D825" s="5"/>
      <c r="E825" s="5"/>
      <c r="F825" s="19"/>
      <c r="G825" s="5"/>
      <c r="H825" s="18"/>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6"/>
      <c r="AV825" s="6"/>
      <c r="AW825" s="6"/>
      <c r="AX825" s="6"/>
    </row>
    <row r="826" spans="1:50" x14ac:dyDescent="0.25">
      <c r="A826" s="1"/>
      <c r="B826" s="5"/>
      <c r="C826" s="5"/>
      <c r="D826" s="5"/>
      <c r="E826" s="5"/>
      <c r="F826" s="19"/>
      <c r="G826" s="5"/>
      <c r="H826" s="18"/>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6"/>
      <c r="AV826" s="6"/>
      <c r="AW826" s="6"/>
      <c r="AX826" s="6"/>
    </row>
    <row r="827" spans="1:50" x14ac:dyDescent="0.25">
      <c r="A827" s="1"/>
      <c r="B827" s="5"/>
      <c r="C827" s="5"/>
      <c r="D827" s="5"/>
      <c r="E827" s="5"/>
      <c r="F827" s="19"/>
      <c r="G827" s="5"/>
      <c r="H827" s="18"/>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6"/>
      <c r="AV827" s="6"/>
      <c r="AW827" s="6"/>
      <c r="AX827" s="6"/>
    </row>
    <row r="828" spans="1:50" x14ac:dyDescent="0.25">
      <c r="A828" s="1"/>
      <c r="B828" s="5"/>
      <c r="C828" s="5"/>
      <c r="D828" s="5"/>
      <c r="E828" s="5"/>
      <c r="F828" s="19"/>
      <c r="G828" s="5"/>
      <c r="H828" s="18"/>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6"/>
      <c r="AV828" s="6"/>
      <c r="AW828" s="6"/>
      <c r="AX828" s="6"/>
    </row>
    <row r="829" spans="1:50" x14ac:dyDescent="0.25">
      <c r="A829" s="1"/>
      <c r="B829" s="5"/>
      <c r="C829" s="5"/>
      <c r="D829" s="5"/>
      <c r="E829" s="5"/>
      <c r="F829" s="19"/>
      <c r="G829" s="5"/>
      <c r="H829" s="18"/>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6"/>
      <c r="AV829" s="6"/>
      <c r="AW829" s="6"/>
      <c r="AX829" s="6"/>
    </row>
    <row r="830" spans="1:50" x14ac:dyDescent="0.25">
      <c r="A830" s="1"/>
      <c r="B830" s="5"/>
      <c r="C830" s="5"/>
      <c r="D830" s="5"/>
      <c r="E830" s="5"/>
      <c r="F830" s="19"/>
      <c r="G830" s="5"/>
      <c r="H830" s="18"/>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6"/>
      <c r="AV830" s="6"/>
      <c r="AW830" s="6"/>
      <c r="AX830" s="6"/>
    </row>
    <row r="831" spans="1:50" x14ac:dyDescent="0.25">
      <c r="A831" s="1"/>
      <c r="B831" s="5"/>
      <c r="C831" s="5"/>
      <c r="D831" s="5"/>
      <c r="E831" s="5"/>
      <c r="F831" s="19"/>
      <c r="G831" s="5"/>
      <c r="H831" s="18"/>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6"/>
      <c r="AV831" s="6"/>
      <c r="AW831" s="6"/>
      <c r="AX831" s="6"/>
    </row>
    <row r="832" spans="1:50" x14ac:dyDescent="0.25">
      <c r="A832" s="1"/>
      <c r="B832" s="5"/>
      <c r="C832" s="5"/>
      <c r="D832" s="5"/>
      <c r="E832" s="5"/>
      <c r="F832" s="19"/>
      <c r="G832" s="5"/>
      <c r="H832" s="18"/>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6"/>
      <c r="AV832" s="6"/>
      <c r="AW832" s="6"/>
      <c r="AX832" s="6"/>
    </row>
    <row r="833" spans="1:50" x14ac:dyDescent="0.25">
      <c r="A833" s="1"/>
      <c r="B833" s="5"/>
      <c r="C833" s="5"/>
      <c r="D833" s="5"/>
      <c r="E833" s="5"/>
      <c r="F833" s="19"/>
      <c r="G833" s="5"/>
      <c r="H833" s="18"/>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6"/>
      <c r="AV833" s="6"/>
      <c r="AW833" s="6"/>
      <c r="AX833" s="6"/>
    </row>
    <row r="834" spans="1:50" x14ac:dyDescent="0.25">
      <c r="A834" s="1"/>
      <c r="B834" s="5"/>
      <c r="C834" s="5"/>
      <c r="D834" s="5"/>
      <c r="E834" s="5"/>
      <c r="F834" s="19"/>
      <c r="G834" s="5"/>
      <c r="H834" s="18"/>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6"/>
      <c r="AV834" s="6"/>
      <c r="AW834" s="6"/>
      <c r="AX834" s="6"/>
    </row>
    <row r="835" spans="1:50" x14ac:dyDescent="0.25">
      <c r="A835" s="1"/>
      <c r="B835" s="5"/>
      <c r="C835" s="5"/>
      <c r="D835" s="5"/>
      <c r="E835" s="5"/>
      <c r="F835" s="19"/>
      <c r="G835" s="5"/>
      <c r="H835" s="18"/>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6"/>
      <c r="AV835" s="6"/>
      <c r="AW835" s="6"/>
      <c r="AX835" s="6"/>
    </row>
    <row r="836" spans="1:50" x14ac:dyDescent="0.25">
      <c r="A836" s="1"/>
      <c r="B836" s="5"/>
      <c r="C836" s="5"/>
      <c r="D836" s="5"/>
      <c r="E836" s="5"/>
      <c r="F836" s="19"/>
      <c r="G836" s="5"/>
      <c r="H836" s="18"/>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6"/>
      <c r="AV836" s="6"/>
      <c r="AW836" s="6"/>
      <c r="AX836" s="6"/>
    </row>
    <row r="837" spans="1:50" x14ac:dyDescent="0.25">
      <c r="A837" s="1"/>
      <c r="B837" s="5"/>
      <c r="C837" s="5"/>
      <c r="D837" s="5"/>
      <c r="E837" s="5"/>
      <c r="F837" s="19"/>
      <c r="G837" s="5"/>
      <c r="H837" s="18"/>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6"/>
      <c r="AV837" s="6"/>
      <c r="AW837" s="6"/>
      <c r="AX837" s="6"/>
    </row>
    <row r="838" spans="1:50" x14ac:dyDescent="0.25">
      <c r="A838" s="1"/>
      <c r="B838" s="5"/>
      <c r="C838" s="5"/>
      <c r="D838" s="5"/>
      <c r="E838" s="5"/>
      <c r="F838" s="19"/>
      <c r="G838" s="5"/>
      <c r="H838" s="18"/>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6"/>
      <c r="AV838" s="6"/>
      <c r="AW838" s="6"/>
      <c r="AX838" s="6"/>
    </row>
    <row r="839" spans="1:50" x14ac:dyDescent="0.25">
      <c r="A839" s="1"/>
      <c r="B839" s="5"/>
      <c r="C839" s="5"/>
      <c r="D839" s="5"/>
      <c r="E839" s="5"/>
      <c r="F839" s="19"/>
      <c r="G839" s="5"/>
      <c r="H839" s="18"/>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6"/>
      <c r="AV839" s="6"/>
      <c r="AW839" s="6"/>
      <c r="AX839" s="6"/>
    </row>
    <row r="840" spans="1:50" x14ac:dyDescent="0.25">
      <c r="A840" s="1"/>
      <c r="B840" s="5"/>
      <c r="C840" s="5"/>
      <c r="D840" s="5"/>
      <c r="E840" s="5"/>
      <c r="F840" s="19"/>
      <c r="G840" s="5"/>
      <c r="H840" s="18"/>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6"/>
      <c r="AV840" s="6"/>
      <c r="AW840" s="6"/>
      <c r="AX840" s="6"/>
    </row>
    <row r="841" spans="1:50" x14ac:dyDescent="0.25">
      <c r="A841" s="1"/>
      <c r="B841" s="5"/>
      <c r="C841" s="5"/>
      <c r="D841" s="5"/>
      <c r="E841" s="5"/>
      <c r="F841" s="19"/>
      <c r="G841" s="5"/>
      <c r="H841" s="18"/>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6"/>
      <c r="AV841" s="6"/>
      <c r="AW841" s="6"/>
      <c r="AX841" s="6"/>
    </row>
    <row r="842" spans="1:50" x14ac:dyDescent="0.25">
      <c r="A842" s="1"/>
      <c r="B842" s="5"/>
      <c r="C842" s="5"/>
      <c r="D842" s="5"/>
      <c r="E842" s="5"/>
      <c r="F842" s="19"/>
      <c r="G842" s="5"/>
      <c r="H842" s="18"/>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6"/>
      <c r="AV842" s="6"/>
      <c r="AW842" s="6"/>
      <c r="AX842" s="6"/>
    </row>
    <row r="843" spans="1:50" x14ac:dyDescent="0.25">
      <c r="A843" s="1"/>
      <c r="B843" s="5"/>
      <c r="C843" s="5"/>
      <c r="D843" s="5"/>
      <c r="E843" s="5"/>
      <c r="F843" s="19"/>
      <c r="G843" s="5"/>
      <c r="H843" s="18"/>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6"/>
      <c r="AV843" s="6"/>
      <c r="AW843" s="6"/>
      <c r="AX843" s="6"/>
    </row>
    <row r="844" spans="1:50" x14ac:dyDescent="0.25">
      <c r="A844" s="1"/>
      <c r="B844" s="5"/>
      <c r="C844" s="5"/>
      <c r="D844" s="5"/>
      <c r="E844" s="5"/>
      <c r="F844" s="19"/>
      <c r="G844" s="5"/>
      <c r="H844" s="18"/>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6"/>
      <c r="AV844" s="6"/>
      <c r="AW844" s="6"/>
      <c r="AX844" s="6"/>
    </row>
    <row r="845" spans="1:50" x14ac:dyDescent="0.25">
      <c r="A845" s="1"/>
      <c r="B845" s="5"/>
      <c r="C845" s="5"/>
      <c r="D845" s="5"/>
      <c r="E845" s="5"/>
      <c r="F845" s="19"/>
      <c r="G845" s="5"/>
      <c r="H845" s="18"/>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6"/>
      <c r="AV845" s="6"/>
      <c r="AW845" s="6"/>
      <c r="AX845" s="6"/>
    </row>
    <row r="846" spans="1:50" x14ac:dyDescent="0.25">
      <c r="A846" s="1"/>
      <c r="B846" s="5"/>
      <c r="C846" s="5"/>
      <c r="D846" s="5"/>
      <c r="E846" s="5"/>
      <c r="F846" s="19"/>
      <c r="G846" s="5"/>
      <c r="H846" s="18"/>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6"/>
      <c r="AV846" s="6"/>
      <c r="AW846" s="6"/>
      <c r="AX846" s="6"/>
    </row>
    <row r="847" spans="1:50" x14ac:dyDescent="0.25">
      <c r="A847" s="1"/>
      <c r="B847" s="5"/>
      <c r="C847" s="5"/>
      <c r="D847" s="5"/>
      <c r="E847" s="5"/>
      <c r="F847" s="19"/>
      <c r="G847" s="5"/>
      <c r="H847" s="18"/>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6"/>
      <c r="AV847" s="6"/>
      <c r="AW847" s="6"/>
      <c r="AX847" s="6"/>
    </row>
    <row r="848" spans="1:50" x14ac:dyDescent="0.25">
      <c r="A848" s="1"/>
      <c r="B848" s="5"/>
      <c r="C848" s="5"/>
      <c r="D848" s="5"/>
      <c r="E848" s="5"/>
      <c r="F848" s="19"/>
      <c r="G848" s="5"/>
      <c r="H848" s="18"/>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6"/>
      <c r="AV848" s="6"/>
      <c r="AW848" s="6"/>
      <c r="AX848" s="6"/>
    </row>
    <row r="849" spans="1:50" x14ac:dyDescent="0.25">
      <c r="A849" s="1"/>
      <c r="B849" s="5"/>
      <c r="C849" s="5"/>
      <c r="D849" s="5"/>
      <c r="E849" s="5"/>
      <c r="F849" s="19"/>
      <c r="G849" s="5"/>
      <c r="H849" s="18"/>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6"/>
      <c r="AV849" s="6"/>
      <c r="AW849" s="6"/>
      <c r="AX849" s="6"/>
    </row>
    <row r="850" spans="1:50" x14ac:dyDescent="0.25">
      <c r="A850" s="1"/>
      <c r="B850" s="5"/>
      <c r="C850" s="5"/>
      <c r="D850" s="5"/>
      <c r="E850" s="5"/>
      <c r="F850" s="19"/>
      <c r="G850" s="5"/>
      <c r="H850" s="18"/>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6"/>
      <c r="AV850" s="6"/>
      <c r="AW850" s="6"/>
      <c r="AX850" s="6"/>
    </row>
    <row r="851" spans="1:50" x14ac:dyDescent="0.25">
      <c r="A851" s="1"/>
      <c r="B851" s="5"/>
      <c r="C851" s="5"/>
      <c r="D851" s="5"/>
      <c r="E851" s="5"/>
      <c r="F851" s="19"/>
      <c r="G851" s="5"/>
      <c r="H851" s="18"/>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6"/>
      <c r="AV851" s="6"/>
      <c r="AW851" s="6"/>
      <c r="AX851" s="6"/>
    </row>
    <row r="852" spans="1:50" x14ac:dyDescent="0.25">
      <c r="A852" s="1"/>
      <c r="B852" s="5"/>
      <c r="C852" s="5"/>
      <c r="D852" s="5"/>
      <c r="E852" s="5"/>
      <c r="F852" s="19"/>
      <c r="G852" s="5"/>
      <c r="H852" s="18"/>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6"/>
      <c r="AV852" s="6"/>
      <c r="AW852" s="6"/>
      <c r="AX852" s="6"/>
    </row>
    <row r="853" spans="1:50" x14ac:dyDescent="0.25">
      <c r="A853" s="1"/>
      <c r="B853" s="5"/>
      <c r="C853" s="5"/>
      <c r="D853" s="5"/>
      <c r="E853" s="5"/>
      <c r="F853" s="19"/>
      <c r="G853" s="5"/>
      <c r="H853" s="18"/>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6"/>
      <c r="AV853" s="6"/>
      <c r="AW853" s="6"/>
      <c r="AX853" s="6"/>
    </row>
    <row r="854" spans="1:50" x14ac:dyDescent="0.25">
      <c r="A854" s="1"/>
      <c r="B854" s="5"/>
      <c r="C854" s="5"/>
      <c r="D854" s="5"/>
      <c r="E854" s="5"/>
      <c r="F854" s="19"/>
      <c r="G854" s="5"/>
      <c r="H854" s="18"/>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6"/>
      <c r="AV854" s="6"/>
      <c r="AW854" s="6"/>
      <c r="AX854" s="6"/>
    </row>
    <row r="855" spans="1:50" x14ac:dyDescent="0.25">
      <c r="A855" s="1"/>
      <c r="B855" s="5"/>
      <c r="C855" s="5"/>
      <c r="D855" s="5"/>
      <c r="E855" s="5"/>
      <c r="F855" s="19"/>
      <c r="G855" s="5"/>
      <c r="H855" s="18"/>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6"/>
      <c r="AV855" s="6"/>
      <c r="AW855" s="6"/>
      <c r="AX855" s="6"/>
    </row>
    <row r="856" spans="1:50" x14ac:dyDescent="0.25">
      <c r="A856" s="1"/>
      <c r="B856" s="5"/>
      <c r="C856" s="5"/>
      <c r="D856" s="5"/>
      <c r="E856" s="5"/>
      <c r="F856" s="19"/>
      <c r="G856" s="5"/>
      <c r="H856" s="18"/>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6"/>
      <c r="AV856" s="6"/>
      <c r="AW856" s="6"/>
      <c r="AX856" s="6"/>
    </row>
    <row r="857" spans="1:50" x14ac:dyDescent="0.25">
      <c r="A857" s="1"/>
      <c r="B857" s="5"/>
      <c r="C857" s="5"/>
      <c r="D857" s="5"/>
      <c r="E857" s="5"/>
      <c r="F857" s="19"/>
      <c r="G857" s="5"/>
      <c r="H857" s="18"/>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6"/>
      <c r="AV857" s="6"/>
      <c r="AW857" s="6"/>
      <c r="AX857" s="6"/>
    </row>
    <row r="858" spans="1:50" x14ac:dyDescent="0.25">
      <c r="A858" s="1"/>
      <c r="B858" s="5"/>
      <c r="C858" s="5"/>
      <c r="D858" s="5"/>
      <c r="E858" s="5"/>
      <c r="F858" s="19"/>
      <c r="G858" s="5"/>
      <c r="H858" s="18"/>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6"/>
      <c r="AV858" s="6"/>
      <c r="AW858" s="6"/>
      <c r="AX858" s="6"/>
    </row>
    <row r="859" spans="1:50" x14ac:dyDescent="0.25">
      <c r="A859" s="1"/>
      <c r="B859" s="5"/>
      <c r="C859" s="5"/>
      <c r="D859" s="5"/>
      <c r="E859" s="5"/>
      <c r="F859" s="19"/>
      <c r="G859" s="5"/>
      <c r="H859" s="18"/>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6"/>
      <c r="AV859" s="6"/>
      <c r="AW859" s="6"/>
      <c r="AX859" s="6"/>
    </row>
    <row r="860" spans="1:50" x14ac:dyDescent="0.25">
      <c r="A860" s="1"/>
      <c r="B860" s="5"/>
      <c r="C860" s="5"/>
      <c r="D860" s="5"/>
      <c r="E860" s="5"/>
      <c r="F860" s="19"/>
      <c r="G860" s="5"/>
      <c r="H860" s="18"/>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6"/>
      <c r="AV860" s="6"/>
      <c r="AW860" s="6"/>
      <c r="AX860" s="6"/>
    </row>
    <row r="861" spans="1:50" x14ac:dyDescent="0.25">
      <c r="A861" s="1"/>
      <c r="B861" s="5"/>
      <c r="C861" s="5"/>
      <c r="D861" s="5"/>
      <c r="E861" s="5"/>
      <c r="F861" s="19"/>
      <c r="G861" s="5"/>
      <c r="H861" s="18"/>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6"/>
      <c r="AV861" s="6"/>
      <c r="AW861" s="6"/>
      <c r="AX861" s="6"/>
    </row>
    <row r="862" spans="1:50" x14ac:dyDescent="0.25">
      <c r="A862" s="1"/>
      <c r="B862" s="5"/>
      <c r="C862" s="5"/>
      <c r="D862" s="5"/>
      <c r="E862" s="5"/>
      <c r="F862" s="19"/>
      <c r="G862" s="5"/>
      <c r="H862" s="18"/>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6"/>
      <c r="AV862" s="6"/>
      <c r="AW862" s="6"/>
      <c r="AX862" s="6"/>
    </row>
    <row r="863" spans="1:50" x14ac:dyDescent="0.25">
      <c r="A863" s="1"/>
      <c r="B863" s="5"/>
      <c r="C863" s="5"/>
      <c r="D863" s="5"/>
      <c r="E863" s="5"/>
      <c r="F863" s="19"/>
      <c r="G863" s="5"/>
      <c r="H863" s="18"/>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6"/>
      <c r="AV863" s="6"/>
      <c r="AW863" s="6"/>
      <c r="AX863" s="6"/>
    </row>
    <row r="864" spans="1:50" x14ac:dyDescent="0.25">
      <c r="A864" s="1"/>
      <c r="B864" s="5"/>
      <c r="C864" s="5"/>
      <c r="D864" s="5"/>
      <c r="E864" s="5"/>
      <c r="F864" s="19"/>
      <c r="G864" s="5"/>
      <c r="H864" s="18"/>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6"/>
      <c r="AV864" s="6"/>
      <c r="AW864" s="6"/>
      <c r="AX864" s="6"/>
    </row>
    <row r="865" spans="1:50" x14ac:dyDescent="0.25">
      <c r="A865" s="1"/>
      <c r="B865" s="5"/>
      <c r="C865" s="5"/>
      <c r="D865" s="5"/>
      <c r="E865" s="5"/>
      <c r="F865" s="19"/>
      <c r="G865" s="5"/>
      <c r="H865" s="18"/>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6"/>
      <c r="AV865" s="6"/>
      <c r="AW865" s="6"/>
      <c r="AX865" s="6"/>
    </row>
    <row r="866" spans="1:50" x14ac:dyDescent="0.25">
      <c r="A866" s="1"/>
      <c r="B866" s="5"/>
      <c r="C866" s="5"/>
      <c r="D866" s="5"/>
      <c r="E866" s="5"/>
      <c r="F866" s="19"/>
      <c r="G866" s="5"/>
      <c r="H866" s="18"/>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6"/>
      <c r="AV866" s="6"/>
      <c r="AW866" s="6"/>
      <c r="AX866" s="6"/>
    </row>
    <row r="867" spans="1:50" x14ac:dyDescent="0.25">
      <c r="A867" s="1"/>
      <c r="B867" s="5"/>
      <c r="C867" s="5"/>
      <c r="D867" s="5"/>
      <c r="E867" s="5"/>
      <c r="F867" s="19"/>
      <c r="G867" s="5"/>
      <c r="H867" s="18"/>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6"/>
      <c r="AV867" s="6"/>
      <c r="AW867" s="6"/>
      <c r="AX867" s="6"/>
    </row>
    <row r="868" spans="1:50" x14ac:dyDescent="0.25">
      <c r="A868" s="1"/>
      <c r="B868" s="5"/>
      <c r="C868" s="5"/>
      <c r="D868" s="5"/>
      <c r="E868" s="5"/>
      <c r="F868" s="19"/>
      <c r="G868" s="5"/>
      <c r="H868" s="18"/>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6"/>
      <c r="AV868" s="6"/>
      <c r="AW868" s="6"/>
      <c r="AX868" s="6"/>
    </row>
    <row r="869" spans="1:50" x14ac:dyDescent="0.25">
      <c r="A869" s="1"/>
      <c r="B869" s="5"/>
      <c r="C869" s="5"/>
      <c r="D869" s="5"/>
      <c r="E869" s="5"/>
      <c r="F869" s="19"/>
      <c r="G869" s="5"/>
      <c r="H869" s="18"/>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6"/>
      <c r="AV869" s="6"/>
      <c r="AW869" s="6"/>
      <c r="AX869" s="6"/>
    </row>
    <row r="870" spans="1:50" x14ac:dyDescent="0.25">
      <c r="A870" s="1"/>
      <c r="B870" s="5"/>
      <c r="C870" s="5"/>
      <c r="D870" s="5"/>
      <c r="E870" s="5"/>
      <c r="F870" s="19"/>
      <c r="G870" s="5"/>
      <c r="H870" s="18"/>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6"/>
      <c r="AV870" s="6"/>
      <c r="AW870" s="6"/>
      <c r="AX870" s="6"/>
    </row>
    <row r="871" spans="1:50" x14ac:dyDescent="0.25">
      <c r="A871" s="1"/>
      <c r="B871" s="5"/>
      <c r="C871" s="5"/>
      <c r="D871" s="5"/>
      <c r="E871" s="5"/>
      <c r="F871" s="19"/>
      <c r="G871" s="5"/>
      <c r="H871" s="18"/>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6"/>
      <c r="AV871" s="6"/>
      <c r="AW871" s="6"/>
      <c r="AX871" s="6"/>
    </row>
    <row r="872" spans="1:50" x14ac:dyDescent="0.25">
      <c r="A872" s="1"/>
      <c r="B872" s="5"/>
      <c r="C872" s="5"/>
      <c r="D872" s="5"/>
      <c r="E872" s="5"/>
      <c r="F872" s="19"/>
      <c r="G872" s="5"/>
      <c r="H872" s="18"/>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6"/>
      <c r="AV872" s="6"/>
      <c r="AW872" s="6"/>
      <c r="AX872" s="6"/>
    </row>
    <row r="873" spans="1:50" x14ac:dyDescent="0.25">
      <c r="A873" s="1"/>
      <c r="B873" s="5"/>
      <c r="C873" s="5"/>
      <c r="D873" s="5"/>
      <c r="E873" s="5"/>
      <c r="F873" s="19"/>
      <c r="G873" s="5"/>
      <c r="H873" s="18"/>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6"/>
      <c r="AV873" s="6"/>
      <c r="AW873" s="6"/>
      <c r="AX873" s="6"/>
    </row>
    <row r="874" spans="1:50" x14ac:dyDescent="0.25">
      <c r="A874" s="1"/>
      <c r="B874" s="5"/>
      <c r="C874" s="5"/>
      <c r="D874" s="5"/>
      <c r="E874" s="5"/>
      <c r="F874" s="19"/>
      <c r="G874" s="5"/>
      <c r="H874" s="18"/>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6"/>
      <c r="AV874" s="6"/>
      <c r="AW874" s="6"/>
      <c r="AX874" s="6"/>
    </row>
    <row r="875" spans="1:50" x14ac:dyDescent="0.25">
      <c r="A875" s="1"/>
      <c r="B875" s="5"/>
      <c r="C875" s="5"/>
      <c r="D875" s="5"/>
      <c r="E875" s="5"/>
      <c r="F875" s="19"/>
      <c r="G875" s="5"/>
      <c r="H875" s="18"/>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6"/>
      <c r="AV875" s="6"/>
      <c r="AW875" s="6"/>
      <c r="AX875" s="6"/>
    </row>
    <row r="876" spans="1:50" x14ac:dyDescent="0.25">
      <c r="A876" s="1"/>
      <c r="B876" s="5"/>
      <c r="C876" s="5"/>
      <c r="D876" s="5"/>
      <c r="E876" s="5"/>
      <c r="F876" s="19"/>
      <c r="G876" s="5"/>
      <c r="H876" s="18"/>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6"/>
      <c r="AV876" s="6"/>
      <c r="AW876" s="6"/>
      <c r="AX876" s="6"/>
    </row>
    <row r="877" spans="1:50" x14ac:dyDescent="0.25">
      <c r="A877" s="1"/>
      <c r="B877" s="5"/>
      <c r="C877" s="5"/>
      <c r="D877" s="5"/>
      <c r="E877" s="5"/>
      <c r="F877" s="19"/>
      <c r="G877" s="5"/>
      <c r="H877" s="18"/>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6"/>
      <c r="AV877" s="6"/>
      <c r="AW877" s="6"/>
      <c r="AX877" s="6"/>
    </row>
    <row r="878" spans="1:50" x14ac:dyDescent="0.25">
      <c r="A878" s="1"/>
      <c r="B878" s="5"/>
      <c r="C878" s="5"/>
      <c r="D878" s="5"/>
      <c r="E878" s="5"/>
      <c r="F878" s="19"/>
      <c r="G878" s="5"/>
      <c r="H878" s="18"/>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6"/>
      <c r="AV878" s="6"/>
      <c r="AW878" s="6"/>
      <c r="AX878" s="6"/>
    </row>
    <row r="879" spans="1:50" x14ac:dyDescent="0.25">
      <c r="A879" s="1"/>
      <c r="B879" s="5"/>
      <c r="C879" s="5"/>
      <c r="D879" s="5"/>
      <c r="E879" s="5"/>
      <c r="F879" s="19"/>
      <c r="G879" s="5"/>
      <c r="H879" s="18"/>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6"/>
      <c r="AV879" s="6"/>
      <c r="AW879" s="6"/>
      <c r="AX879" s="6"/>
    </row>
    <row r="880" spans="1:50" x14ac:dyDescent="0.25">
      <c r="A880" s="1"/>
      <c r="B880" s="5"/>
      <c r="C880" s="5"/>
      <c r="D880" s="5"/>
      <c r="E880" s="5"/>
      <c r="F880" s="19"/>
      <c r="G880" s="5"/>
      <c r="H880" s="18"/>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6"/>
      <c r="AV880" s="6"/>
      <c r="AW880" s="6"/>
      <c r="AX880" s="6"/>
    </row>
    <row r="881" spans="1:50" x14ac:dyDescent="0.25">
      <c r="A881" s="1"/>
      <c r="B881" s="5"/>
      <c r="C881" s="5"/>
      <c r="D881" s="5"/>
      <c r="E881" s="5"/>
      <c r="F881" s="19"/>
      <c r="G881" s="5"/>
      <c r="H881" s="18"/>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6"/>
      <c r="AV881" s="6"/>
      <c r="AW881" s="6"/>
      <c r="AX881" s="6"/>
    </row>
    <row r="882" spans="1:50" x14ac:dyDescent="0.25">
      <c r="A882" s="1"/>
      <c r="B882" s="5"/>
      <c r="C882" s="5"/>
      <c r="D882" s="5"/>
      <c r="E882" s="5"/>
      <c r="F882" s="19"/>
      <c r="G882" s="5"/>
      <c r="H882" s="18"/>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6"/>
      <c r="AV882" s="6"/>
      <c r="AW882" s="6"/>
      <c r="AX882" s="6"/>
    </row>
    <row r="883" spans="1:50" x14ac:dyDescent="0.25">
      <c r="A883" s="1"/>
      <c r="B883" s="5"/>
      <c r="C883" s="5"/>
      <c r="D883" s="5"/>
      <c r="E883" s="5"/>
      <c r="F883" s="19"/>
      <c r="G883" s="5"/>
      <c r="H883" s="18"/>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6"/>
      <c r="AV883" s="6"/>
      <c r="AW883" s="6"/>
      <c r="AX883" s="6"/>
    </row>
    <row r="884" spans="1:50" x14ac:dyDescent="0.25">
      <c r="A884" s="1"/>
      <c r="B884" s="5"/>
      <c r="C884" s="5"/>
      <c r="D884" s="5"/>
      <c r="E884" s="5"/>
      <c r="F884" s="19"/>
      <c r="G884" s="5"/>
      <c r="H884" s="18"/>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6"/>
      <c r="AV884" s="6"/>
      <c r="AW884" s="6"/>
      <c r="AX884" s="6"/>
    </row>
    <row r="885" spans="1:50" x14ac:dyDescent="0.25">
      <c r="A885" s="1"/>
      <c r="B885" s="5"/>
      <c r="C885" s="5"/>
      <c r="D885" s="5"/>
      <c r="E885" s="5"/>
      <c r="F885" s="19"/>
      <c r="G885" s="5"/>
      <c r="H885" s="18"/>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6"/>
      <c r="AV885" s="6"/>
      <c r="AW885" s="6"/>
      <c r="AX885" s="6"/>
    </row>
    <row r="886" spans="1:50" x14ac:dyDescent="0.25">
      <c r="A886" s="1"/>
      <c r="B886" s="5"/>
      <c r="C886" s="5"/>
      <c r="D886" s="5"/>
      <c r="E886" s="5"/>
      <c r="F886" s="19"/>
      <c r="G886" s="5"/>
      <c r="H886" s="18"/>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6"/>
      <c r="AV886" s="6"/>
      <c r="AW886" s="6"/>
      <c r="AX886" s="6"/>
    </row>
    <row r="887" spans="1:50" x14ac:dyDescent="0.25">
      <c r="A887" s="1"/>
      <c r="B887" s="5"/>
      <c r="C887" s="5"/>
      <c r="D887" s="5"/>
      <c r="E887" s="5"/>
      <c r="F887" s="19"/>
      <c r="G887" s="5"/>
      <c r="H887" s="18"/>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6"/>
      <c r="AV887" s="6"/>
      <c r="AW887" s="6"/>
      <c r="AX887" s="6"/>
    </row>
    <row r="888" spans="1:50" x14ac:dyDescent="0.25">
      <c r="A888" s="1"/>
      <c r="B888" s="5"/>
      <c r="C888" s="5"/>
      <c r="D888" s="5"/>
      <c r="E888" s="5"/>
      <c r="F888" s="19"/>
      <c r="G888" s="5"/>
      <c r="H888" s="18"/>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6"/>
      <c r="AV888" s="6"/>
      <c r="AW888" s="6"/>
      <c r="AX888" s="6"/>
    </row>
    <row r="889" spans="1:50" x14ac:dyDescent="0.25">
      <c r="A889" s="1"/>
      <c r="B889" s="5"/>
      <c r="C889" s="5"/>
      <c r="D889" s="5"/>
      <c r="E889" s="5"/>
      <c r="F889" s="19"/>
      <c r="G889" s="5"/>
      <c r="H889" s="18"/>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6"/>
      <c r="AV889" s="6"/>
      <c r="AW889" s="6"/>
      <c r="AX889" s="6"/>
    </row>
    <row r="890" spans="1:50" x14ac:dyDescent="0.25">
      <c r="A890" s="1"/>
      <c r="B890" s="5"/>
      <c r="C890" s="5"/>
      <c r="D890" s="5"/>
      <c r="E890" s="5"/>
      <c r="F890" s="19"/>
      <c r="G890" s="5"/>
      <c r="H890" s="18"/>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6"/>
      <c r="AV890" s="6"/>
      <c r="AW890" s="6"/>
      <c r="AX890" s="6"/>
    </row>
    <row r="891" spans="1:50" x14ac:dyDescent="0.25">
      <c r="A891" s="1"/>
      <c r="B891" s="5"/>
      <c r="C891" s="5"/>
      <c r="D891" s="5"/>
      <c r="E891" s="5"/>
      <c r="F891" s="19"/>
      <c r="G891" s="5"/>
      <c r="H891" s="18"/>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6"/>
      <c r="AV891" s="6"/>
      <c r="AW891" s="6"/>
      <c r="AX891" s="6"/>
    </row>
    <row r="892" spans="1:50" x14ac:dyDescent="0.25">
      <c r="A892" s="1"/>
      <c r="B892" s="5"/>
      <c r="C892" s="5"/>
      <c r="D892" s="5"/>
      <c r="E892" s="5"/>
      <c r="F892" s="19"/>
      <c r="G892" s="5"/>
      <c r="H892" s="18"/>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6"/>
      <c r="AV892" s="6"/>
      <c r="AW892" s="6"/>
      <c r="AX892" s="6"/>
    </row>
    <row r="893" spans="1:50" x14ac:dyDescent="0.25">
      <c r="A893" s="1"/>
      <c r="B893" s="5"/>
      <c r="C893" s="5"/>
      <c r="D893" s="5"/>
      <c r="E893" s="5"/>
      <c r="F893" s="19"/>
      <c r="G893" s="5"/>
      <c r="H893" s="18"/>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6"/>
      <c r="AV893" s="6"/>
      <c r="AW893" s="6"/>
      <c r="AX893" s="6"/>
    </row>
    <row r="894" spans="1:50" x14ac:dyDescent="0.25">
      <c r="A894" s="1"/>
      <c r="B894" s="5"/>
      <c r="C894" s="5"/>
      <c r="D894" s="5"/>
      <c r="E894" s="5"/>
      <c r="F894" s="19"/>
      <c r="G894" s="5"/>
      <c r="H894" s="18"/>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6"/>
      <c r="AV894" s="6"/>
      <c r="AW894" s="6"/>
      <c r="AX894" s="6"/>
    </row>
    <row r="895" spans="1:50" x14ac:dyDescent="0.25">
      <c r="A895" s="1"/>
      <c r="B895" s="5"/>
      <c r="C895" s="5"/>
      <c r="D895" s="5"/>
      <c r="E895" s="5"/>
      <c r="F895" s="19"/>
      <c r="G895" s="5"/>
      <c r="H895" s="18"/>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6"/>
      <c r="AV895" s="6"/>
      <c r="AW895" s="6"/>
      <c r="AX895" s="6"/>
    </row>
    <row r="896" spans="1:50" x14ac:dyDescent="0.25">
      <c r="A896" s="1"/>
      <c r="B896" s="5"/>
      <c r="C896" s="5"/>
      <c r="D896" s="5"/>
      <c r="E896" s="5"/>
      <c r="F896" s="19"/>
      <c r="G896" s="5"/>
      <c r="H896" s="18"/>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6"/>
      <c r="AV896" s="6"/>
      <c r="AW896" s="6"/>
      <c r="AX896" s="6"/>
    </row>
    <row r="897" spans="1:50" x14ac:dyDescent="0.25">
      <c r="A897" s="1"/>
      <c r="B897" s="5"/>
      <c r="C897" s="5"/>
      <c r="D897" s="5"/>
      <c r="E897" s="5"/>
      <c r="F897" s="19"/>
      <c r="G897" s="5"/>
      <c r="H897" s="18"/>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6"/>
      <c r="AV897" s="6"/>
      <c r="AW897" s="6"/>
      <c r="AX897" s="6"/>
    </row>
    <row r="898" spans="1:50" x14ac:dyDescent="0.25">
      <c r="A898" s="1"/>
      <c r="B898" s="5"/>
      <c r="C898" s="5"/>
      <c r="D898" s="5"/>
      <c r="E898" s="5"/>
      <c r="F898" s="19"/>
      <c r="G898" s="5"/>
      <c r="H898" s="18"/>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6"/>
      <c r="AV898" s="6"/>
      <c r="AW898" s="6"/>
      <c r="AX898" s="6"/>
    </row>
    <row r="899" spans="1:50" x14ac:dyDescent="0.25">
      <c r="A899" s="1"/>
      <c r="B899" s="5"/>
      <c r="C899" s="5"/>
      <c r="D899" s="5"/>
      <c r="E899" s="5"/>
      <c r="F899" s="19"/>
      <c r="G899" s="5"/>
      <c r="H899" s="18"/>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6"/>
      <c r="AV899" s="6"/>
      <c r="AW899" s="6"/>
      <c r="AX899" s="6"/>
    </row>
    <row r="900" spans="1:50" x14ac:dyDescent="0.25">
      <c r="A900" s="1"/>
      <c r="B900" s="5"/>
      <c r="C900" s="5"/>
      <c r="D900" s="5"/>
      <c r="E900" s="5"/>
      <c r="F900" s="19"/>
      <c r="G900" s="5"/>
      <c r="H900" s="18"/>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6"/>
      <c r="AV900" s="6"/>
      <c r="AW900" s="6"/>
      <c r="AX900" s="6"/>
    </row>
    <row r="901" spans="1:50" x14ac:dyDescent="0.25">
      <c r="A901" s="1"/>
      <c r="B901" s="5"/>
      <c r="C901" s="5"/>
      <c r="D901" s="5"/>
      <c r="E901" s="5"/>
      <c r="F901" s="19"/>
      <c r="G901" s="5"/>
      <c r="H901" s="18"/>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6"/>
      <c r="AV901" s="6"/>
      <c r="AW901" s="6"/>
      <c r="AX901" s="6"/>
    </row>
    <row r="902" spans="1:50" x14ac:dyDescent="0.25">
      <c r="A902" s="1"/>
      <c r="B902" s="5"/>
      <c r="C902" s="5"/>
      <c r="D902" s="5"/>
      <c r="E902" s="5"/>
      <c r="F902" s="19"/>
      <c r="G902" s="5"/>
      <c r="H902" s="18"/>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6"/>
      <c r="AV902" s="6"/>
      <c r="AW902" s="6"/>
      <c r="AX902" s="6"/>
    </row>
    <row r="903" spans="1:50" x14ac:dyDescent="0.25">
      <c r="A903" s="1"/>
      <c r="B903" s="5"/>
      <c r="C903" s="5"/>
      <c r="D903" s="5"/>
      <c r="E903" s="5"/>
      <c r="F903" s="19"/>
      <c r="G903" s="5"/>
      <c r="H903" s="18"/>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6"/>
      <c r="AV903" s="6"/>
      <c r="AW903" s="6"/>
      <c r="AX903" s="6"/>
    </row>
    <row r="904" spans="1:50" x14ac:dyDescent="0.25">
      <c r="A904" s="1"/>
      <c r="B904" s="5"/>
      <c r="C904" s="5"/>
      <c r="D904" s="5"/>
      <c r="E904" s="5"/>
      <c r="F904" s="19"/>
      <c r="G904" s="5"/>
      <c r="H904" s="18"/>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6"/>
      <c r="AV904" s="6"/>
      <c r="AW904" s="6"/>
      <c r="AX904" s="6"/>
    </row>
    <row r="905" spans="1:50" x14ac:dyDescent="0.25">
      <c r="A905" s="1"/>
      <c r="B905" s="5"/>
      <c r="C905" s="5"/>
      <c r="D905" s="5"/>
      <c r="E905" s="5"/>
      <c r="F905" s="19"/>
      <c r="G905" s="5"/>
      <c r="H905" s="18"/>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6"/>
      <c r="AV905" s="6"/>
      <c r="AW905" s="6"/>
      <c r="AX905" s="6"/>
    </row>
    <row r="906" spans="1:50" x14ac:dyDescent="0.25">
      <c r="A906" s="1"/>
      <c r="B906" s="5"/>
      <c r="C906" s="5"/>
      <c r="D906" s="5"/>
      <c r="E906" s="5"/>
      <c r="F906" s="19"/>
      <c r="G906" s="5"/>
      <c r="H906" s="18"/>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6"/>
      <c r="AV906" s="6"/>
      <c r="AW906" s="6"/>
      <c r="AX906" s="6"/>
    </row>
    <row r="907" spans="1:50" x14ac:dyDescent="0.25">
      <c r="A907" s="1"/>
      <c r="B907" s="5"/>
      <c r="C907" s="5"/>
      <c r="D907" s="5"/>
      <c r="E907" s="5"/>
      <c r="F907" s="19"/>
      <c r="G907" s="5"/>
      <c r="H907" s="18"/>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6"/>
      <c r="AV907" s="6"/>
      <c r="AW907" s="6"/>
      <c r="AX907" s="6"/>
    </row>
    <row r="908" spans="1:50" x14ac:dyDescent="0.25">
      <c r="A908" s="1"/>
      <c r="B908" s="5"/>
      <c r="C908" s="5"/>
      <c r="D908" s="5"/>
      <c r="E908" s="5"/>
      <c r="F908" s="19"/>
      <c r="G908" s="5"/>
      <c r="H908" s="18"/>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6"/>
      <c r="AV908" s="6"/>
      <c r="AW908" s="6"/>
      <c r="AX908" s="6"/>
    </row>
    <row r="909" spans="1:50" x14ac:dyDescent="0.25">
      <c r="A909" s="1"/>
      <c r="B909" s="5"/>
      <c r="C909" s="5"/>
      <c r="D909" s="5"/>
      <c r="E909" s="5"/>
      <c r="F909" s="19"/>
      <c r="G909" s="5"/>
      <c r="H909" s="18"/>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6"/>
      <c r="AV909" s="6"/>
      <c r="AW909" s="6"/>
      <c r="AX909" s="6"/>
    </row>
    <row r="910" spans="1:50" x14ac:dyDescent="0.25">
      <c r="A910" s="1"/>
      <c r="B910" s="5"/>
      <c r="C910" s="5"/>
      <c r="D910" s="5"/>
      <c r="E910" s="5"/>
      <c r="F910" s="19"/>
      <c r="G910" s="5"/>
      <c r="H910" s="18"/>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6"/>
      <c r="AV910" s="6"/>
      <c r="AW910" s="6"/>
      <c r="AX910" s="6"/>
    </row>
    <row r="911" spans="1:50" x14ac:dyDescent="0.25">
      <c r="A911" s="1"/>
      <c r="B911" s="5"/>
      <c r="C911" s="5"/>
      <c r="D911" s="5"/>
      <c r="E911" s="5"/>
      <c r="F911" s="19"/>
      <c r="G911" s="5"/>
      <c r="H911" s="18"/>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6"/>
      <c r="AV911" s="6"/>
      <c r="AW911" s="6"/>
      <c r="AX911" s="6"/>
    </row>
    <row r="912" spans="1:50" x14ac:dyDescent="0.25">
      <c r="A912" s="1"/>
      <c r="B912" s="5"/>
      <c r="C912" s="5"/>
      <c r="D912" s="5"/>
      <c r="E912" s="5"/>
      <c r="F912" s="19"/>
      <c r="G912" s="5"/>
      <c r="H912" s="18"/>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6"/>
      <c r="AV912" s="6"/>
      <c r="AW912" s="6"/>
      <c r="AX912" s="6"/>
    </row>
    <row r="913" spans="1:50" x14ac:dyDescent="0.25">
      <c r="A913" s="1"/>
      <c r="B913" s="5"/>
      <c r="C913" s="5"/>
      <c r="D913" s="5"/>
      <c r="E913" s="5"/>
      <c r="F913" s="19"/>
      <c r="G913" s="5"/>
      <c r="H913" s="18"/>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6"/>
      <c r="AV913" s="6"/>
      <c r="AW913" s="6"/>
      <c r="AX913" s="6"/>
    </row>
    <row r="914" spans="1:50" x14ac:dyDescent="0.25">
      <c r="A914" s="1"/>
      <c r="B914" s="5"/>
      <c r="C914" s="5"/>
      <c r="D914" s="5"/>
      <c r="E914" s="5"/>
      <c r="F914" s="19"/>
      <c r="G914" s="5"/>
      <c r="H914" s="18"/>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6"/>
      <c r="AV914" s="6"/>
      <c r="AW914" s="6"/>
      <c r="AX914" s="6"/>
    </row>
    <row r="915" spans="1:50" x14ac:dyDescent="0.25">
      <c r="A915" s="1"/>
      <c r="B915" s="5"/>
      <c r="C915" s="5"/>
      <c r="D915" s="5"/>
      <c r="E915" s="5"/>
      <c r="F915" s="19"/>
      <c r="G915" s="5"/>
      <c r="H915" s="18"/>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6"/>
      <c r="AV915" s="6"/>
      <c r="AW915" s="6"/>
      <c r="AX915" s="6"/>
    </row>
    <row r="916" spans="1:50" x14ac:dyDescent="0.25">
      <c r="A916" s="1"/>
      <c r="B916" s="5"/>
      <c r="C916" s="5"/>
      <c r="D916" s="5"/>
      <c r="E916" s="5"/>
      <c r="F916" s="19"/>
      <c r="G916" s="5"/>
      <c r="H916" s="18"/>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6"/>
      <c r="AV916" s="6"/>
      <c r="AW916" s="6"/>
      <c r="AX916" s="6"/>
    </row>
    <row r="917" spans="1:50" x14ac:dyDescent="0.25">
      <c r="A917" s="1"/>
      <c r="B917" s="5"/>
      <c r="C917" s="5"/>
      <c r="D917" s="5"/>
      <c r="E917" s="5"/>
      <c r="F917" s="19"/>
      <c r="G917" s="5"/>
      <c r="H917" s="18"/>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6"/>
      <c r="AV917" s="6"/>
      <c r="AW917" s="6"/>
      <c r="AX917" s="6"/>
    </row>
    <row r="918" spans="1:50" x14ac:dyDescent="0.25">
      <c r="A918" s="1"/>
      <c r="B918" s="5"/>
      <c r="C918" s="5"/>
      <c r="D918" s="5"/>
      <c r="E918" s="5"/>
      <c r="F918" s="19"/>
      <c r="G918" s="5"/>
      <c r="H918" s="18"/>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6"/>
      <c r="AV918" s="6"/>
      <c r="AW918" s="6"/>
      <c r="AX918" s="6"/>
    </row>
    <row r="919" spans="1:50" x14ac:dyDescent="0.25">
      <c r="A919" s="1"/>
      <c r="B919" s="5"/>
      <c r="C919" s="5"/>
      <c r="D919" s="5"/>
      <c r="E919" s="5"/>
      <c r="F919" s="19"/>
      <c r="G919" s="5"/>
      <c r="H919" s="18"/>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6"/>
      <c r="AV919" s="6"/>
      <c r="AW919" s="6"/>
      <c r="AX919" s="6"/>
    </row>
    <row r="920" spans="1:50" x14ac:dyDescent="0.25">
      <c r="A920" s="1"/>
      <c r="B920" s="5"/>
      <c r="C920" s="5"/>
      <c r="D920" s="5"/>
      <c r="E920" s="5"/>
      <c r="F920" s="19"/>
      <c r="G920" s="5"/>
      <c r="H920" s="18"/>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6"/>
      <c r="AV920" s="6"/>
      <c r="AW920" s="6"/>
      <c r="AX920" s="6"/>
    </row>
    <row r="921" spans="1:50" x14ac:dyDescent="0.25">
      <c r="A921" s="1"/>
      <c r="B921" s="5"/>
      <c r="C921" s="5"/>
      <c r="D921" s="5"/>
      <c r="E921" s="5"/>
      <c r="F921" s="19"/>
      <c r="G921" s="5"/>
      <c r="H921" s="18"/>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6"/>
      <c r="AV921" s="6"/>
      <c r="AW921" s="6"/>
      <c r="AX921" s="6"/>
    </row>
    <row r="922" spans="1:50" x14ac:dyDescent="0.25">
      <c r="A922" s="1"/>
      <c r="B922" s="5"/>
      <c r="C922" s="5"/>
      <c r="D922" s="5"/>
      <c r="E922" s="5"/>
      <c r="F922" s="19"/>
      <c r="G922" s="5"/>
      <c r="H922" s="18"/>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6"/>
      <c r="AV922" s="6"/>
      <c r="AW922" s="6"/>
      <c r="AX922" s="6"/>
    </row>
    <row r="923" spans="1:50" x14ac:dyDescent="0.25">
      <c r="A923" s="1"/>
      <c r="B923" s="5"/>
      <c r="C923" s="5"/>
      <c r="D923" s="5"/>
      <c r="E923" s="5"/>
      <c r="F923" s="19"/>
      <c r="G923" s="5"/>
      <c r="H923" s="18"/>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6"/>
      <c r="AV923" s="6"/>
      <c r="AW923" s="6"/>
      <c r="AX923" s="6"/>
    </row>
    <row r="924" spans="1:50" x14ac:dyDescent="0.25">
      <c r="A924" s="1"/>
      <c r="B924" s="5"/>
      <c r="C924" s="5"/>
      <c r="D924" s="5"/>
      <c r="E924" s="5"/>
      <c r="F924" s="19"/>
      <c r="G924" s="5"/>
      <c r="H924" s="18"/>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6"/>
      <c r="AV924" s="6"/>
      <c r="AW924" s="6"/>
      <c r="AX924" s="6"/>
    </row>
    <row r="925" spans="1:50" x14ac:dyDescent="0.25">
      <c r="A925" s="1"/>
      <c r="B925" s="5"/>
      <c r="C925" s="5"/>
      <c r="D925" s="5"/>
      <c r="E925" s="5"/>
      <c r="F925" s="19"/>
      <c r="G925" s="5"/>
      <c r="H925" s="18"/>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6"/>
      <c r="AV925" s="6"/>
      <c r="AW925" s="6"/>
      <c r="AX925" s="6"/>
    </row>
    <row r="926" spans="1:50" x14ac:dyDescent="0.25">
      <c r="A926" s="1"/>
      <c r="B926" s="5"/>
      <c r="C926" s="5"/>
      <c r="D926" s="5"/>
      <c r="E926" s="5"/>
      <c r="F926" s="19"/>
      <c r="G926" s="5"/>
      <c r="H926" s="18"/>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6"/>
      <c r="AV926" s="6"/>
      <c r="AW926" s="6"/>
      <c r="AX926" s="6"/>
    </row>
    <row r="927" spans="1:50" x14ac:dyDescent="0.25">
      <c r="A927" s="1"/>
      <c r="B927" s="5"/>
      <c r="C927" s="5"/>
      <c r="D927" s="5"/>
      <c r="E927" s="5"/>
      <c r="F927" s="19"/>
      <c r="G927" s="5"/>
      <c r="H927" s="18"/>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6"/>
      <c r="AV927" s="6"/>
      <c r="AW927" s="6"/>
      <c r="AX927" s="6"/>
    </row>
    <row r="928" spans="1:50" x14ac:dyDescent="0.25">
      <c r="A928" s="1"/>
      <c r="B928" s="5"/>
      <c r="C928" s="5"/>
      <c r="D928" s="5"/>
      <c r="E928" s="5"/>
      <c r="F928" s="19"/>
      <c r="G928" s="5"/>
      <c r="H928" s="18"/>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6"/>
      <c r="AV928" s="6"/>
      <c r="AW928" s="6"/>
      <c r="AX928" s="6"/>
    </row>
    <row r="929" spans="1:50" x14ac:dyDescent="0.25">
      <c r="A929" s="1"/>
      <c r="B929" s="5"/>
      <c r="C929" s="5"/>
      <c r="D929" s="5"/>
      <c r="E929" s="5"/>
      <c r="F929" s="19"/>
      <c r="G929" s="5"/>
      <c r="H929" s="18"/>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6"/>
      <c r="AV929" s="6"/>
      <c r="AW929" s="6"/>
      <c r="AX929" s="6"/>
    </row>
    <row r="930" spans="1:50" x14ac:dyDescent="0.25">
      <c r="A930" s="1"/>
      <c r="B930" s="5"/>
      <c r="C930" s="5"/>
      <c r="D930" s="5"/>
      <c r="E930" s="5"/>
      <c r="F930" s="19"/>
      <c r="G930" s="5"/>
      <c r="H930" s="18"/>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6"/>
      <c r="AV930" s="6"/>
      <c r="AW930" s="6"/>
      <c r="AX930" s="6"/>
    </row>
    <row r="931" spans="1:50" x14ac:dyDescent="0.25">
      <c r="A931" s="1"/>
      <c r="B931" s="5"/>
      <c r="C931" s="5"/>
      <c r="D931" s="5"/>
      <c r="E931" s="5"/>
      <c r="F931" s="19"/>
      <c r="G931" s="5"/>
      <c r="H931" s="18"/>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6"/>
      <c r="AV931" s="6"/>
      <c r="AW931" s="6"/>
      <c r="AX931" s="6"/>
    </row>
    <row r="932" spans="1:50" x14ac:dyDescent="0.25">
      <c r="A932" s="1"/>
      <c r="B932" s="5"/>
      <c r="C932" s="5"/>
      <c r="D932" s="5"/>
      <c r="E932" s="5"/>
      <c r="F932" s="19"/>
      <c r="G932" s="5"/>
      <c r="H932" s="18"/>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6"/>
      <c r="AV932" s="6"/>
      <c r="AW932" s="6"/>
      <c r="AX932" s="6"/>
    </row>
    <row r="933" spans="1:50" x14ac:dyDescent="0.25">
      <c r="A933" s="1"/>
      <c r="B933" s="5"/>
      <c r="C933" s="5"/>
      <c r="D933" s="5"/>
      <c r="E933" s="5"/>
      <c r="F933" s="19"/>
      <c r="G933" s="5"/>
      <c r="H933" s="18"/>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6"/>
      <c r="AV933" s="6"/>
      <c r="AW933" s="6"/>
      <c r="AX933" s="6"/>
    </row>
    <row r="934" spans="1:50" x14ac:dyDescent="0.25">
      <c r="A934" s="1"/>
      <c r="B934" s="5"/>
      <c r="C934" s="5"/>
      <c r="D934" s="5"/>
      <c r="E934" s="5"/>
      <c r="F934" s="19"/>
      <c r="G934" s="5"/>
      <c r="H934" s="18"/>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6"/>
      <c r="AV934" s="6"/>
      <c r="AW934" s="6"/>
      <c r="AX934" s="6"/>
    </row>
    <row r="935" spans="1:50" x14ac:dyDescent="0.25">
      <c r="A935" s="1"/>
      <c r="B935" s="5"/>
      <c r="C935" s="5"/>
      <c r="D935" s="5"/>
      <c r="E935" s="5"/>
      <c r="F935" s="19"/>
      <c r="G935" s="5"/>
      <c r="H935" s="18"/>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6"/>
      <c r="AV935" s="6"/>
      <c r="AW935" s="6"/>
      <c r="AX935" s="6"/>
    </row>
    <row r="936" spans="1:50" x14ac:dyDescent="0.25">
      <c r="A936" s="1"/>
      <c r="B936" s="5"/>
      <c r="C936" s="5"/>
      <c r="D936" s="5"/>
      <c r="E936" s="5"/>
      <c r="F936" s="19"/>
      <c r="G936" s="5"/>
      <c r="H936" s="18"/>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6"/>
      <c r="AV936" s="6"/>
      <c r="AW936" s="6"/>
      <c r="AX936" s="6"/>
    </row>
    <row r="937" spans="1:50" x14ac:dyDescent="0.25">
      <c r="A937" s="1"/>
      <c r="B937" s="5"/>
      <c r="C937" s="5"/>
      <c r="D937" s="5"/>
      <c r="E937" s="5"/>
      <c r="F937" s="19"/>
      <c r="G937" s="5"/>
      <c r="H937" s="18"/>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6"/>
      <c r="AV937" s="6"/>
      <c r="AW937" s="6"/>
      <c r="AX937" s="6"/>
    </row>
    <row r="938" spans="1:50" x14ac:dyDescent="0.25">
      <c r="A938" s="1"/>
      <c r="B938" s="5"/>
      <c r="C938" s="5"/>
      <c r="D938" s="5"/>
      <c r="E938" s="5"/>
      <c r="F938" s="19"/>
      <c r="G938" s="5"/>
      <c r="H938" s="18"/>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6"/>
      <c r="AV938" s="6"/>
      <c r="AW938" s="6"/>
      <c r="AX938" s="6"/>
    </row>
    <row r="939" spans="1:50" x14ac:dyDescent="0.25">
      <c r="A939" s="1"/>
      <c r="B939" s="5"/>
      <c r="C939" s="5"/>
      <c r="D939" s="5"/>
      <c r="E939" s="5"/>
      <c r="F939" s="19"/>
      <c r="G939" s="5"/>
      <c r="H939" s="18"/>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6"/>
      <c r="AV939" s="6"/>
      <c r="AW939" s="6"/>
      <c r="AX939" s="6"/>
    </row>
    <row r="940" spans="1:50" x14ac:dyDescent="0.25">
      <c r="A940" s="1"/>
      <c r="B940" s="5"/>
      <c r="C940" s="5"/>
      <c r="D940" s="5"/>
      <c r="E940" s="5"/>
      <c r="F940" s="19"/>
      <c r="G940" s="5"/>
      <c r="H940" s="18"/>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6"/>
      <c r="AV940" s="6"/>
      <c r="AW940" s="6"/>
      <c r="AX940" s="6"/>
    </row>
    <row r="941" spans="1:50" x14ac:dyDescent="0.25">
      <c r="A941" s="1"/>
      <c r="B941" s="5"/>
      <c r="C941" s="5"/>
      <c r="D941" s="5"/>
      <c r="E941" s="5"/>
      <c r="F941" s="19"/>
      <c r="G941" s="5"/>
      <c r="H941" s="18"/>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6"/>
      <c r="AV941" s="6"/>
      <c r="AW941" s="6"/>
      <c r="AX941" s="6"/>
    </row>
    <row r="942" spans="1:50" x14ac:dyDescent="0.25">
      <c r="A942" s="1"/>
      <c r="B942" s="5"/>
      <c r="C942" s="5"/>
      <c r="D942" s="5"/>
      <c r="E942" s="5"/>
      <c r="F942" s="19"/>
      <c r="G942" s="5"/>
      <c r="H942" s="18"/>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6"/>
      <c r="AV942" s="6"/>
      <c r="AW942" s="6"/>
      <c r="AX942" s="6"/>
    </row>
    <row r="943" spans="1:50" x14ac:dyDescent="0.25">
      <c r="A943" s="1"/>
      <c r="B943" s="5"/>
      <c r="C943" s="5"/>
      <c r="D943" s="5"/>
      <c r="E943" s="5"/>
      <c r="F943" s="19"/>
      <c r="G943" s="5"/>
      <c r="H943" s="18"/>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6"/>
      <c r="AV943" s="6"/>
      <c r="AW943" s="6"/>
      <c r="AX943" s="6"/>
    </row>
    <row r="944" spans="1:50" x14ac:dyDescent="0.25">
      <c r="A944" s="1"/>
      <c r="B944" s="5"/>
      <c r="C944" s="5"/>
      <c r="D944" s="5"/>
      <c r="E944" s="5"/>
      <c r="F944" s="19"/>
      <c r="G944" s="5"/>
      <c r="H944" s="18"/>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6"/>
      <c r="AV944" s="6"/>
      <c r="AW944" s="6"/>
      <c r="AX944" s="6"/>
    </row>
    <row r="945" spans="1:50" x14ac:dyDescent="0.25">
      <c r="A945" s="1"/>
      <c r="B945" s="5"/>
      <c r="C945" s="5"/>
      <c r="D945" s="5"/>
      <c r="E945" s="5"/>
      <c r="F945" s="19"/>
      <c r="G945" s="5"/>
      <c r="H945" s="18"/>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6"/>
      <c r="AV945" s="6"/>
      <c r="AW945" s="6"/>
      <c r="AX945" s="6"/>
    </row>
    <row r="946" spans="1:50" x14ac:dyDescent="0.25">
      <c r="A946" s="1"/>
      <c r="B946" s="5"/>
      <c r="C946" s="5"/>
      <c r="D946" s="5"/>
      <c r="E946" s="5"/>
      <c r="F946" s="19"/>
      <c r="G946" s="5"/>
      <c r="H946" s="18"/>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6"/>
      <c r="AV946" s="6"/>
      <c r="AW946" s="6"/>
      <c r="AX946" s="6"/>
    </row>
    <row r="947" spans="1:50" x14ac:dyDescent="0.25">
      <c r="A947" s="1"/>
      <c r="B947" s="5"/>
      <c r="C947" s="5"/>
      <c r="D947" s="5"/>
      <c r="E947" s="5"/>
      <c r="F947" s="19"/>
      <c r="G947" s="5"/>
      <c r="H947" s="18"/>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6"/>
      <c r="AV947" s="6"/>
      <c r="AW947" s="6"/>
      <c r="AX947" s="6"/>
    </row>
    <row r="948" spans="1:50" x14ac:dyDescent="0.25">
      <c r="A948" s="1"/>
      <c r="B948" s="5"/>
      <c r="C948" s="5"/>
      <c r="D948" s="5"/>
      <c r="E948" s="5"/>
      <c r="F948" s="19"/>
      <c r="G948" s="5"/>
      <c r="H948" s="18"/>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6"/>
      <c r="AV948" s="6"/>
      <c r="AW948" s="6"/>
      <c r="AX948" s="6"/>
    </row>
    <row r="949" spans="1:50" x14ac:dyDescent="0.25">
      <c r="A949" s="1"/>
      <c r="B949" s="5"/>
      <c r="C949" s="5"/>
      <c r="D949" s="5"/>
      <c r="E949" s="5"/>
      <c r="F949" s="19"/>
      <c r="G949" s="5"/>
      <c r="H949" s="18"/>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6"/>
      <c r="AV949" s="6"/>
      <c r="AW949" s="6"/>
      <c r="AX949" s="6"/>
    </row>
    <row r="950" spans="1:50" x14ac:dyDescent="0.25">
      <c r="A950" s="1"/>
      <c r="B950" s="5"/>
      <c r="C950" s="5"/>
      <c r="D950" s="5"/>
      <c r="E950" s="5"/>
      <c r="F950" s="19"/>
      <c r="G950" s="5"/>
      <c r="H950" s="18"/>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6"/>
      <c r="AV950" s="6"/>
      <c r="AW950" s="6"/>
      <c r="AX950" s="6"/>
    </row>
    <row r="951" spans="1:50" x14ac:dyDescent="0.25">
      <c r="A951" s="1"/>
      <c r="B951" s="5"/>
      <c r="C951" s="5"/>
      <c r="D951" s="5"/>
      <c r="E951" s="5"/>
      <c r="F951" s="19"/>
      <c r="G951" s="5"/>
      <c r="H951" s="18"/>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6"/>
      <c r="AV951" s="6"/>
      <c r="AW951" s="6"/>
      <c r="AX951" s="6"/>
    </row>
    <row r="952" spans="1:50" x14ac:dyDescent="0.25">
      <c r="A952" s="1"/>
      <c r="B952" s="5"/>
      <c r="C952" s="5"/>
      <c r="D952" s="5"/>
      <c r="E952" s="5"/>
      <c r="F952" s="19"/>
      <c r="G952" s="5"/>
      <c r="H952" s="18"/>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6"/>
      <c r="AV952" s="6"/>
      <c r="AW952" s="6"/>
      <c r="AX952" s="6"/>
    </row>
    <row r="953" spans="1:50" x14ac:dyDescent="0.25">
      <c r="A953" s="1"/>
      <c r="B953" s="5"/>
      <c r="C953" s="5"/>
      <c r="D953" s="5"/>
      <c r="E953" s="5"/>
      <c r="F953" s="19"/>
      <c r="G953" s="5"/>
      <c r="H953" s="18"/>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6"/>
      <c r="AV953" s="6"/>
      <c r="AW953" s="6"/>
      <c r="AX953" s="6"/>
    </row>
    <row r="954" spans="1:50" x14ac:dyDescent="0.25">
      <c r="A954" s="1"/>
      <c r="B954" s="5"/>
      <c r="C954" s="5"/>
      <c r="D954" s="5"/>
      <c r="E954" s="5"/>
      <c r="F954" s="19"/>
      <c r="G954" s="5"/>
      <c r="H954" s="18"/>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6"/>
      <c r="AV954" s="6"/>
      <c r="AW954" s="6"/>
      <c r="AX954" s="6"/>
    </row>
    <row r="955" spans="1:50" x14ac:dyDescent="0.25">
      <c r="A955" s="1"/>
      <c r="B955" s="5"/>
      <c r="C955" s="5"/>
      <c r="D955" s="5"/>
      <c r="E955" s="5"/>
      <c r="F955" s="19"/>
      <c r="G955" s="5"/>
      <c r="H955" s="18"/>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6"/>
      <c r="AV955" s="6"/>
      <c r="AW955" s="6"/>
      <c r="AX955" s="6"/>
    </row>
    <row r="956" spans="1:50" x14ac:dyDescent="0.25">
      <c r="A956" s="1"/>
      <c r="B956" s="5"/>
      <c r="C956" s="5"/>
      <c r="D956" s="5"/>
      <c r="E956" s="5"/>
      <c r="F956" s="19"/>
      <c r="G956" s="5"/>
      <c r="H956" s="18"/>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6"/>
      <c r="AV956" s="6"/>
      <c r="AW956" s="6"/>
      <c r="AX956" s="6"/>
    </row>
    <row r="957" spans="1:50" x14ac:dyDescent="0.25">
      <c r="A957" s="1"/>
      <c r="B957" s="5"/>
      <c r="C957" s="5"/>
      <c r="D957" s="5"/>
      <c r="E957" s="5"/>
      <c r="F957" s="19"/>
      <c r="G957" s="5"/>
      <c r="H957" s="18"/>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6"/>
      <c r="AV957" s="6"/>
      <c r="AW957" s="6"/>
      <c r="AX957" s="6"/>
    </row>
    <row r="958" spans="1:50" x14ac:dyDescent="0.25">
      <c r="A958" s="1"/>
      <c r="B958" s="5"/>
      <c r="C958" s="5"/>
      <c r="D958" s="5"/>
      <c r="E958" s="5"/>
      <c r="F958" s="19"/>
      <c r="G958" s="5"/>
      <c r="H958" s="18"/>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6"/>
      <c r="AV958" s="6"/>
      <c r="AW958" s="6"/>
      <c r="AX958" s="6"/>
    </row>
    <row r="959" spans="1:50" x14ac:dyDescent="0.25">
      <c r="A959" s="1"/>
      <c r="B959" s="5"/>
      <c r="C959" s="5"/>
      <c r="D959" s="5"/>
      <c r="E959" s="5"/>
      <c r="F959" s="19"/>
      <c r="G959" s="5"/>
      <c r="H959" s="18"/>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6"/>
      <c r="AV959" s="6"/>
      <c r="AW959" s="6"/>
      <c r="AX959" s="6"/>
    </row>
    <row r="960" spans="1:50" x14ac:dyDescent="0.25">
      <c r="A960" s="1"/>
      <c r="B960" s="5"/>
      <c r="C960" s="5"/>
      <c r="D960" s="5"/>
      <c r="E960" s="5"/>
      <c r="F960" s="19"/>
      <c r="G960" s="5"/>
      <c r="H960" s="18"/>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6"/>
      <c r="AV960" s="6"/>
      <c r="AW960" s="6"/>
      <c r="AX960" s="6"/>
    </row>
    <row r="961" spans="1:50" x14ac:dyDescent="0.25">
      <c r="A961" s="1"/>
      <c r="B961" s="5"/>
      <c r="C961" s="5"/>
      <c r="D961" s="5"/>
      <c r="E961" s="5"/>
      <c r="F961" s="19"/>
      <c r="G961" s="5"/>
      <c r="H961" s="18"/>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6"/>
      <c r="AV961" s="6"/>
      <c r="AW961" s="6"/>
      <c r="AX961" s="6"/>
    </row>
    <row r="962" spans="1:50" x14ac:dyDescent="0.25">
      <c r="A962" s="1"/>
      <c r="B962" s="5"/>
      <c r="C962" s="5"/>
      <c r="D962" s="5"/>
      <c r="E962" s="5"/>
      <c r="F962" s="19"/>
      <c r="G962" s="5"/>
      <c r="H962" s="18"/>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6"/>
      <c r="AV962" s="6"/>
      <c r="AW962" s="6"/>
      <c r="AX962" s="6"/>
    </row>
    <row r="963" spans="1:50" x14ac:dyDescent="0.25">
      <c r="A963" s="1"/>
      <c r="B963" s="5"/>
      <c r="C963" s="5"/>
      <c r="D963" s="5"/>
      <c r="E963" s="5"/>
      <c r="F963" s="19"/>
      <c r="G963" s="5"/>
      <c r="H963" s="18"/>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6"/>
      <c r="AV963" s="6"/>
      <c r="AW963" s="6"/>
      <c r="AX963" s="6"/>
    </row>
    <row r="964" spans="1:50" x14ac:dyDescent="0.25">
      <c r="A964" s="1"/>
      <c r="B964" s="5"/>
      <c r="C964" s="5"/>
      <c r="D964" s="5"/>
      <c r="E964" s="5"/>
      <c r="F964" s="19"/>
      <c r="G964" s="5"/>
      <c r="H964" s="18"/>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6"/>
      <c r="AV964" s="6"/>
      <c r="AW964" s="6"/>
      <c r="AX964" s="6"/>
    </row>
    <row r="965" spans="1:50" x14ac:dyDescent="0.25">
      <c r="A965" s="1"/>
      <c r="B965" s="5"/>
      <c r="C965" s="5"/>
      <c r="D965" s="5"/>
      <c r="E965" s="5"/>
      <c r="F965" s="19"/>
      <c r="G965" s="5"/>
      <c r="H965" s="18"/>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6"/>
      <c r="AV965" s="6"/>
      <c r="AW965" s="6"/>
      <c r="AX965" s="6"/>
    </row>
    <row r="966" spans="1:50" x14ac:dyDescent="0.25">
      <c r="A966" s="1"/>
      <c r="B966" s="5"/>
      <c r="C966" s="5"/>
      <c r="D966" s="5"/>
      <c r="E966" s="5"/>
      <c r="F966" s="19"/>
      <c r="G966" s="5"/>
      <c r="H966" s="18"/>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6"/>
      <c r="AV966" s="6"/>
      <c r="AW966" s="6"/>
      <c r="AX966" s="6"/>
    </row>
    <row r="967" spans="1:50" x14ac:dyDescent="0.25">
      <c r="A967" s="1"/>
      <c r="B967" s="5"/>
      <c r="C967" s="5"/>
      <c r="D967" s="5"/>
      <c r="E967" s="5"/>
      <c r="F967" s="19"/>
      <c r="G967" s="5"/>
      <c r="H967" s="18"/>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6"/>
      <c r="AV967" s="6"/>
      <c r="AW967" s="6"/>
      <c r="AX967" s="6"/>
    </row>
    <row r="968" spans="1:50" x14ac:dyDescent="0.25">
      <c r="A968" s="1"/>
      <c r="B968" s="5"/>
      <c r="C968" s="5"/>
      <c r="D968" s="5"/>
      <c r="E968" s="5"/>
      <c r="F968" s="19"/>
      <c r="G968" s="5"/>
      <c r="H968" s="18"/>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6"/>
      <c r="AV968" s="6"/>
      <c r="AW968" s="6"/>
      <c r="AX968" s="6"/>
    </row>
    <row r="969" spans="1:50" x14ac:dyDescent="0.25">
      <c r="A969" s="1"/>
      <c r="B969" s="5"/>
      <c r="C969" s="5"/>
      <c r="D969" s="5"/>
      <c r="E969" s="5"/>
      <c r="F969" s="19"/>
      <c r="G969" s="5"/>
      <c r="H969" s="18"/>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6"/>
      <c r="AV969" s="6"/>
      <c r="AW969" s="6"/>
      <c r="AX969" s="6"/>
    </row>
    <row r="970" spans="1:50" x14ac:dyDescent="0.25">
      <c r="A970" s="1"/>
      <c r="B970" s="5"/>
      <c r="C970" s="5"/>
      <c r="D970" s="5"/>
      <c r="E970" s="5"/>
      <c r="F970" s="19"/>
      <c r="G970" s="5"/>
      <c r="H970" s="18"/>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6"/>
      <c r="AV970" s="6"/>
      <c r="AW970" s="6"/>
      <c r="AX970" s="6"/>
    </row>
    <row r="971" spans="1:50" x14ac:dyDescent="0.25">
      <c r="A971" s="1"/>
      <c r="B971" s="5"/>
      <c r="C971" s="5"/>
      <c r="D971" s="5"/>
      <c r="E971" s="5"/>
      <c r="F971" s="19"/>
      <c r="G971" s="5"/>
      <c r="H971" s="18"/>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6"/>
      <c r="AV971" s="6"/>
      <c r="AW971" s="6"/>
      <c r="AX971" s="6"/>
    </row>
    <row r="972" spans="1:50" x14ac:dyDescent="0.25">
      <c r="A972" s="1"/>
      <c r="B972" s="5"/>
      <c r="C972" s="5"/>
      <c r="D972" s="5"/>
      <c r="E972" s="5"/>
      <c r="F972" s="19"/>
      <c r="G972" s="5"/>
      <c r="H972" s="18"/>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6"/>
      <c r="AV972" s="6"/>
      <c r="AW972" s="6"/>
      <c r="AX972" s="6"/>
    </row>
    <row r="973" spans="1:50" x14ac:dyDescent="0.25">
      <c r="A973" s="1"/>
      <c r="B973" s="5"/>
      <c r="C973" s="5"/>
      <c r="D973" s="5"/>
      <c r="E973" s="5"/>
      <c r="F973" s="19"/>
      <c r="G973" s="5"/>
      <c r="H973" s="18"/>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6"/>
      <c r="AV973" s="6"/>
      <c r="AW973" s="6"/>
      <c r="AX973" s="6"/>
    </row>
    <row r="974" spans="1:50" x14ac:dyDescent="0.25">
      <c r="A974" s="1"/>
      <c r="B974" s="5"/>
      <c r="C974" s="5"/>
      <c r="D974" s="5"/>
      <c r="E974" s="5"/>
      <c r="F974" s="19"/>
      <c r="G974" s="5"/>
      <c r="H974" s="18"/>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6"/>
      <c r="AV974" s="6"/>
      <c r="AW974" s="6"/>
      <c r="AX974" s="6"/>
    </row>
    <row r="975" spans="1:50" x14ac:dyDescent="0.25">
      <c r="A975" s="1"/>
      <c r="B975" s="5"/>
      <c r="C975" s="5"/>
      <c r="D975" s="5"/>
      <c r="E975" s="5"/>
      <c r="F975" s="19"/>
      <c r="G975" s="5"/>
      <c r="H975" s="18"/>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6"/>
      <c r="AV975" s="6"/>
      <c r="AW975" s="6"/>
      <c r="AX975" s="6"/>
    </row>
    <row r="976" spans="1:50" x14ac:dyDescent="0.25">
      <c r="A976" s="1"/>
      <c r="B976" s="5"/>
      <c r="C976" s="5"/>
      <c r="D976" s="5"/>
      <c r="E976" s="5"/>
      <c r="F976" s="19"/>
      <c r="G976" s="5"/>
      <c r="H976" s="18"/>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6"/>
      <c r="AV976" s="6"/>
      <c r="AW976" s="6"/>
      <c r="AX976" s="6"/>
    </row>
    <row r="977" spans="1:50" x14ac:dyDescent="0.25">
      <c r="A977" s="1"/>
      <c r="B977" s="5"/>
      <c r="C977" s="5"/>
      <c r="D977" s="5"/>
      <c r="E977" s="5"/>
      <c r="F977" s="19"/>
      <c r="G977" s="5"/>
      <c r="H977" s="18"/>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6"/>
      <c r="AV977" s="6"/>
      <c r="AW977" s="6"/>
      <c r="AX977" s="6"/>
    </row>
    <row r="978" spans="1:50" x14ac:dyDescent="0.25">
      <c r="A978" s="1"/>
      <c r="B978" s="5"/>
      <c r="C978" s="5"/>
      <c r="D978" s="5"/>
      <c r="E978" s="5"/>
      <c r="F978" s="19"/>
      <c r="G978" s="5"/>
      <c r="H978" s="18"/>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6"/>
      <c r="AV978" s="6"/>
      <c r="AW978" s="6"/>
      <c r="AX978" s="6"/>
    </row>
    <row r="979" spans="1:50" x14ac:dyDescent="0.25">
      <c r="A979" s="1"/>
      <c r="B979" s="5"/>
      <c r="C979" s="5"/>
      <c r="D979" s="5"/>
      <c r="E979" s="5"/>
      <c r="F979" s="19"/>
      <c r="G979" s="5"/>
      <c r="H979" s="18"/>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6"/>
      <c r="AV979" s="6"/>
      <c r="AW979" s="6"/>
      <c r="AX979" s="6"/>
    </row>
    <row r="980" spans="1:50" x14ac:dyDescent="0.25">
      <c r="A980" s="1"/>
      <c r="B980" s="5"/>
      <c r="C980" s="5"/>
      <c r="D980" s="5"/>
      <c r="E980" s="5"/>
      <c r="F980" s="19"/>
      <c r="G980" s="5"/>
      <c r="H980" s="18"/>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6"/>
      <c r="AV980" s="6"/>
      <c r="AW980" s="6"/>
      <c r="AX980" s="6"/>
    </row>
    <row r="981" spans="1:50" x14ac:dyDescent="0.25">
      <c r="A981" s="1"/>
      <c r="B981" s="5"/>
      <c r="C981" s="5"/>
      <c r="D981" s="5"/>
      <c r="E981" s="5"/>
      <c r="F981" s="19"/>
      <c r="G981" s="5"/>
      <c r="H981" s="18"/>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6"/>
      <c r="AV981" s="6"/>
      <c r="AW981" s="6"/>
      <c r="AX981" s="6"/>
    </row>
    <row r="982" spans="1:50" x14ac:dyDescent="0.25">
      <c r="A982" s="1"/>
      <c r="B982" s="5"/>
      <c r="C982" s="5"/>
      <c r="D982" s="5"/>
      <c r="E982" s="5"/>
      <c r="F982" s="19"/>
      <c r="G982" s="5"/>
      <c r="H982" s="18"/>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6"/>
      <c r="AV982" s="6"/>
      <c r="AW982" s="6"/>
      <c r="AX982" s="6"/>
    </row>
    <row r="983" spans="1:50" x14ac:dyDescent="0.25">
      <c r="A983" s="1"/>
      <c r="B983" s="5"/>
      <c r="C983" s="5"/>
      <c r="D983" s="5"/>
      <c r="E983" s="5"/>
      <c r="F983" s="19"/>
      <c r="G983" s="5"/>
      <c r="H983" s="18"/>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6"/>
      <c r="AV983" s="6"/>
      <c r="AW983" s="6"/>
      <c r="AX983" s="6"/>
    </row>
    <row r="984" spans="1:50" x14ac:dyDescent="0.25">
      <c r="A984" s="1"/>
      <c r="B984" s="5"/>
      <c r="C984" s="5"/>
      <c r="D984" s="5"/>
      <c r="E984" s="5"/>
      <c r="F984" s="19"/>
      <c r="G984" s="5"/>
      <c r="H984" s="18"/>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6"/>
      <c r="AV984" s="6"/>
      <c r="AW984" s="6"/>
      <c r="AX984" s="6"/>
    </row>
    <row r="985" spans="1:50" x14ac:dyDescent="0.25">
      <c r="A985" s="1"/>
      <c r="B985" s="5"/>
      <c r="C985" s="5"/>
      <c r="D985" s="5"/>
      <c r="E985" s="5"/>
      <c r="F985" s="19"/>
      <c r="G985" s="5"/>
      <c r="H985" s="18"/>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6"/>
      <c r="AV985" s="6"/>
      <c r="AW985" s="6"/>
      <c r="AX985" s="6"/>
    </row>
    <row r="986" spans="1:50" x14ac:dyDescent="0.25">
      <c r="A986" s="1"/>
      <c r="B986" s="5"/>
      <c r="C986" s="5"/>
      <c r="D986" s="5"/>
      <c r="E986" s="5"/>
      <c r="F986" s="19"/>
      <c r="G986" s="5"/>
      <c r="H986" s="18"/>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6"/>
      <c r="AV986" s="6"/>
      <c r="AW986" s="6"/>
      <c r="AX986" s="6"/>
    </row>
    <row r="987" spans="1:50" x14ac:dyDescent="0.25">
      <c r="A987" s="1"/>
      <c r="B987" s="5"/>
      <c r="C987" s="5"/>
      <c r="D987" s="5"/>
      <c r="E987" s="5"/>
      <c r="F987" s="19"/>
      <c r="G987" s="5"/>
      <c r="H987" s="18"/>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6"/>
      <c r="AV987" s="6"/>
      <c r="AW987" s="6"/>
      <c r="AX987" s="6"/>
    </row>
    <row r="988" spans="1:50" x14ac:dyDescent="0.25">
      <c r="A988" s="1"/>
      <c r="B988" s="5"/>
      <c r="C988" s="5"/>
      <c r="D988" s="5"/>
      <c r="E988" s="5"/>
      <c r="F988" s="19"/>
      <c r="G988" s="5"/>
      <c r="H988" s="18"/>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6"/>
      <c r="AV988" s="6"/>
      <c r="AW988" s="6"/>
      <c r="AX988" s="6"/>
    </row>
    <row r="989" spans="1:50" x14ac:dyDescent="0.25">
      <c r="A989" s="1"/>
      <c r="B989" s="5"/>
      <c r="C989" s="5"/>
      <c r="D989" s="5"/>
      <c r="E989" s="5"/>
      <c r="F989" s="19"/>
      <c r="G989" s="5"/>
      <c r="H989" s="18"/>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6"/>
      <c r="AV989" s="6"/>
      <c r="AW989" s="6"/>
      <c r="AX989" s="6"/>
    </row>
    <row r="990" spans="1:50" x14ac:dyDescent="0.25">
      <c r="A990" s="1"/>
      <c r="B990" s="5"/>
      <c r="C990" s="5"/>
      <c r="D990" s="5"/>
      <c r="E990" s="5"/>
      <c r="F990" s="19"/>
      <c r="G990" s="5"/>
      <c r="H990" s="18"/>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6"/>
      <c r="AV990" s="6"/>
      <c r="AW990" s="6"/>
      <c r="AX990" s="6"/>
    </row>
    <row r="991" spans="1:50" x14ac:dyDescent="0.25">
      <c r="A991" s="1"/>
      <c r="B991" s="5"/>
      <c r="C991" s="5"/>
      <c r="D991" s="5"/>
      <c r="E991" s="5"/>
      <c r="F991" s="19"/>
      <c r="G991" s="5"/>
      <c r="H991" s="18"/>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6"/>
      <c r="AV991" s="6"/>
      <c r="AW991" s="6"/>
      <c r="AX991" s="6"/>
    </row>
    <row r="992" spans="1:50" x14ac:dyDescent="0.25">
      <c r="A992" s="1"/>
      <c r="B992" s="5"/>
      <c r="C992" s="5"/>
      <c r="D992" s="5"/>
      <c r="E992" s="5"/>
      <c r="F992" s="19"/>
      <c r="G992" s="5"/>
      <c r="H992" s="18"/>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6"/>
      <c r="AV992" s="6"/>
      <c r="AW992" s="6"/>
      <c r="AX992" s="6"/>
    </row>
    <row r="993" spans="1:50" x14ac:dyDescent="0.25">
      <c r="A993" s="1"/>
      <c r="B993" s="5"/>
      <c r="C993" s="5"/>
      <c r="D993" s="5"/>
      <c r="E993" s="5"/>
      <c r="F993" s="19"/>
      <c r="G993" s="5"/>
      <c r="H993" s="18"/>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6"/>
      <c r="AV993" s="6"/>
      <c r="AW993" s="6"/>
      <c r="AX993" s="6"/>
    </row>
    <row r="994" spans="1:50" x14ac:dyDescent="0.25">
      <c r="A994" s="1"/>
      <c r="B994" s="5"/>
      <c r="C994" s="5"/>
      <c r="D994" s="5"/>
      <c r="E994" s="5"/>
      <c r="F994" s="19"/>
      <c r="G994" s="5"/>
      <c r="H994" s="18"/>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6"/>
      <c r="AV994" s="6"/>
      <c r="AW994" s="6"/>
      <c r="AX994" s="6"/>
    </row>
    <row r="995" spans="1:50" x14ac:dyDescent="0.25">
      <c r="A995" s="1"/>
      <c r="B995" s="5"/>
      <c r="C995" s="5"/>
      <c r="D995" s="5"/>
      <c r="E995" s="5"/>
      <c r="F995" s="19"/>
      <c r="G995" s="5"/>
      <c r="H995" s="18"/>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6"/>
      <c r="AV995" s="6"/>
      <c r="AW995" s="6"/>
      <c r="AX995" s="6"/>
    </row>
    <row r="996" spans="1:50" x14ac:dyDescent="0.25">
      <c r="A996" s="1"/>
      <c r="B996" s="5"/>
      <c r="C996" s="5"/>
      <c r="D996" s="5"/>
      <c r="E996" s="5"/>
      <c r="F996" s="19"/>
      <c r="G996" s="5"/>
      <c r="H996" s="18"/>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6"/>
      <c r="AV996" s="6"/>
      <c r="AW996" s="6"/>
      <c r="AX996" s="6"/>
    </row>
    <row r="997" spans="1:50" x14ac:dyDescent="0.25">
      <c r="A997" s="1"/>
      <c r="B997" s="5"/>
      <c r="C997" s="5"/>
      <c r="D997" s="5"/>
      <c r="E997" s="5"/>
      <c r="F997" s="19"/>
      <c r="G997" s="5"/>
      <c r="H997" s="18"/>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6"/>
      <c r="AV997" s="6"/>
      <c r="AW997" s="6"/>
      <c r="AX997" s="6"/>
    </row>
    <row r="998" spans="1:50" x14ac:dyDescent="0.25">
      <c r="A998" s="1"/>
      <c r="B998" s="5"/>
      <c r="C998" s="5"/>
      <c r="D998" s="5"/>
      <c r="E998" s="5"/>
      <c r="F998" s="19"/>
      <c r="G998" s="5"/>
      <c r="H998" s="18"/>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6"/>
      <c r="AV998" s="6"/>
      <c r="AW998" s="6"/>
      <c r="AX998" s="6"/>
    </row>
    <row r="999" spans="1:50" x14ac:dyDescent="0.25">
      <c r="A999" s="1"/>
      <c r="B999" s="5"/>
      <c r="C999" s="5"/>
      <c r="D999" s="5"/>
      <c r="E999" s="5"/>
      <c r="F999" s="19"/>
      <c r="G999" s="5"/>
      <c r="H999" s="18"/>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6"/>
      <c r="AV999" s="6"/>
      <c r="AW999" s="6"/>
      <c r="AX999" s="6"/>
    </row>
    <row r="1000" spans="1:50" x14ac:dyDescent="0.25">
      <c r="A1000" s="1"/>
      <c r="B1000" s="5"/>
      <c r="C1000" s="5"/>
      <c r="D1000" s="5"/>
      <c r="E1000" s="5"/>
      <c r="F1000" s="19"/>
      <c r="G1000" s="5"/>
      <c r="H1000" s="18"/>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6"/>
      <c r="AV1000" s="6"/>
      <c r="AW1000" s="6"/>
      <c r="AX1000" s="6"/>
    </row>
    <row r="1001" spans="1:50" x14ac:dyDescent="0.25">
      <c r="A1001" s="1"/>
      <c r="B1001" s="5"/>
      <c r="C1001" s="5"/>
      <c r="D1001" s="5"/>
      <c r="E1001" s="5"/>
      <c r="F1001" s="19"/>
      <c r="G1001" s="5"/>
      <c r="H1001" s="18"/>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6"/>
      <c r="AV1001" s="6"/>
      <c r="AW1001" s="6"/>
      <c r="AX1001" s="6"/>
    </row>
    <row r="1002" spans="1:50" x14ac:dyDescent="0.25">
      <c r="A1002" s="1"/>
      <c r="B1002" s="5"/>
      <c r="C1002" s="5"/>
      <c r="D1002" s="5"/>
      <c r="E1002" s="5"/>
      <c r="F1002" s="19"/>
      <c r="G1002" s="5"/>
      <c r="H1002" s="18"/>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6"/>
      <c r="AV1002" s="6"/>
      <c r="AW1002" s="6"/>
      <c r="AX1002" s="6"/>
    </row>
    <row r="1003" spans="1:50" x14ac:dyDescent="0.25">
      <c r="A1003" s="1"/>
      <c r="B1003" s="5"/>
      <c r="C1003" s="5"/>
      <c r="D1003" s="5"/>
      <c r="E1003" s="5"/>
      <c r="F1003" s="19"/>
      <c r="G1003" s="5"/>
      <c r="H1003" s="18"/>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6"/>
      <c r="AV1003" s="6"/>
      <c r="AW1003" s="6"/>
      <c r="AX1003" s="6"/>
    </row>
    <row r="1004" spans="1:50" x14ac:dyDescent="0.25">
      <c r="A1004" s="1"/>
      <c r="B1004" s="5"/>
      <c r="C1004" s="5"/>
      <c r="D1004" s="5"/>
      <c r="E1004" s="5"/>
      <c r="F1004" s="19"/>
      <c r="G1004" s="5"/>
      <c r="H1004" s="18"/>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6"/>
      <c r="AV1004" s="6"/>
      <c r="AW1004" s="6"/>
      <c r="AX1004" s="6"/>
    </row>
    <row r="1005" spans="1:50" x14ac:dyDescent="0.25">
      <c r="A1005" s="1"/>
      <c r="B1005" s="5"/>
      <c r="C1005" s="5"/>
      <c r="D1005" s="5"/>
      <c r="E1005" s="5"/>
      <c r="F1005" s="19"/>
      <c r="G1005" s="5"/>
      <c r="H1005" s="18"/>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6"/>
      <c r="AV1005" s="6"/>
      <c r="AW1005" s="6"/>
      <c r="AX1005" s="6"/>
    </row>
    <row r="1006" spans="1:50" x14ac:dyDescent="0.25">
      <c r="A1006" s="1"/>
      <c r="B1006" s="5"/>
      <c r="C1006" s="5"/>
      <c r="D1006" s="5"/>
      <c r="E1006" s="5"/>
      <c r="F1006" s="19"/>
      <c r="G1006" s="5"/>
      <c r="H1006" s="18"/>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6"/>
      <c r="AV1006" s="6"/>
      <c r="AW1006" s="6"/>
      <c r="AX1006" s="6"/>
    </row>
    <row r="1007" spans="1:50" x14ac:dyDescent="0.25">
      <c r="A1007" s="1"/>
      <c r="B1007" s="5"/>
      <c r="C1007" s="5"/>
      <c r="D1007" s="5"/>
      <c r="E1007" s="5"/>
      <c r="F1007" s="19"/>
      <c r="G1007" s="5"/>
      <c r="H1007" s="18"/>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6"/>
      <c r="AV1007" s="6"/>
      <c r="AW1007" s="6"/>
      <c r="AX1007" s="6"/>
    </row>
    <row r="1008" spans="1:50" x14ac:dyDescent="0.25">
      <c r="A1008" s="1"/>
      <c r="B1008" s="5"/>
      <c r="C1008" s="5"/>
      <c r="D1008" s="5"/>
      <c r="E1008" s="5"/>
      <c r="F1008" s="19"/>
      <c r="G1008" s="5"/>
      <c r="H1008" s="18"/>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6"/>
      <c r="AV1008" s="6"/>
      <c r="AW1008" s="6"/>
      <c r="AX1008" s="6"/>
    </row>
    <row r="1009" spans="1:50" x14ac:dyDescent="0.25">
      <c r="A1009" s="1"/>
      <c r="B1009" s="5"/>
      <c r="C1009" s="5"/>
      <c r="D1009" s="5"/>
      <c r="E1009" s="5"/>
      <c r="F1009" s="19"/>
      <c r="G1009" s="5"/>
      <c r="H1009" s="18"/>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6"/>
      <c r="AV1009" s="6"/>
      <c r="AW1009" s="6"/>
      <c r="AX1009" s="6"/>
    </row>
    <row r="1010" spans="1:50" x14ac:dyDescent="0.25">
      <c r="A1010" s="1"/>
      <c r="B1010" s="5"/>
      <c r="C1010" s="5"/>
      <c r="D1010" s="5"/>
      <c r="E1010" s="5"/>
      <c r="F1010" s="19"/>
      <c r="G1010" s="5"/>
      <c r="H1010" s="18"/>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6"/>
      <c r="AV1010" s="6"/>
      <c r="AW1010" s="6"/>
      <c r="AX1010" s="6"/>
    </row>
    <row r="1011" spans="1:50" x14ac:dyDescent="0.25">
      <c r="A1011" s="1"/>
      <c r="B1011" s="5"/>
      <c r="C1011" s="5"/>
      <c r="D1011" s="5"/>
      <c r="E1011" s="5"/>
      <c r="F1011" s="19"/>
      <c r="G1011" s="5"/>
      <c r="H1011" s="18"/>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6"/>
      <c r="AV1011" s="6"/>
      <c r="AW1011" s="6"/>
      <c r="AX1011" s="6"/>
    </row>
    <row r="1012" spans="1:50" x14ac:dyDescent="0.25">
      <c r="A1012" s="1"/>
      <c r="B1012" s="5"/>
      <c r="C1012" s="5"/>
      <c r="D1012" s="5"/>
      <c r="E1012" s="5"/>
      <c r="F1012" s="19"/>
      <c r="G1012" s="5"/>
      <c r="H1012" s="18"/>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6"/>
      <c r="AV1012" s="6"/>
      <c r="AW1012" s="6"/>
      <c r="AX1012" s="6"/>
    </row>
    <row r="1013" spans="1:50" x14ac:dyDescent="0.25">
      <c r="A1013" s="1"/>
      <c r="B1013" s="5"/>
      <c r="C1013" s="5"/>
      <c r="D1013" s="5"/>
      <c r="E1013" s="5"/>
      <c r="F1013" s="19"/>
      <c r="G1013" s="5"/>
      <c r="H1013" s="18"/>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6"/>
      <c r="AV1013" s="6"/>
      <c r="AW1013" s="6"/>
      <c r="AX1013" s="6"/>
    </row>
    <row r="1014" spans="1:50" x14ac:dyDescent="0.25">
      <c r="A1014" s="1"/>
      <c r="B1014" s="5"/>
      <c r="C1014" s="5"/>
      <c r="D1014" s="5"/>
      <c r="E1014" s="5"/>
      <c r="F1014" s="19"/>
      <c r="G1014" s="5"/>
      <c r="H1014" s="18"/>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6"/>
      <c r="AV1014" s="6"/>
      <c r="AW1014" s="6"/>
      <c r="AX1014" s="6"/>
    </row>
    <row r="1015" spans="1:50" x14ac:dyDescent="0.25">
      <c r="A1015" s="1"/>
      <c r="B1015" s="5"/>
      <c r="C1015" s="5"/>
      <c r="D1015" s="5"/>
      <c r="E1015" s="5"/>
      <c r="F1015" s="19"/>
      <c r="G1015" s="5"/>
      <c r="H1015" s="18"/>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6"/>
      <c r="AV1015" s="6"/>
      <c r="AW1015" s="6"/>
      <c r="AX1015" s="6"/>
    </row>
    <row r="1016" spans="1:50" x14ac:dyDescent="0.25">
      <c r="A1016" s="1"/>
      <c r="B1016" s="5"/>
      <c r="C1016" s="5"/>
      <c r="D1016" s="5"/>
      <c r="E1016" s="5"/>
      <c r="F1016" s="19"/>
      <c r="G1016" s="5"/>
      <c r="H1016" s="18"/>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6"/>
      <c r="AV1016" s="6"/>
      <c r="AW1016" s="6"/>
      <c r="AX1016" s="6"/>
    </row>
    <row r="1017" spans="1:50" x14ac:dyDescent="0.25">
      <c r="A1017" s="1"/>
      <c r="B1017" s="5"/>
      <c r="C1017" s="5"/>
      <c r="D1017" s="5"/>
      <c r="E1017" s="5"/>
      <c r="F1017" s="19"/>
      <c r="G1017" s="5"/>
      <c r="H1017" s="18"/>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6"/>
      <c r="AV1017" s="6"/>
      <c r="AW1017" s="6"/>
      <c r="AX1017" s="6"/>
    </row>
    <row r="1018" spans="1:50" x14ac:dyDescent="0.25">
      <c r="A1018" s="1"/>
      <c r="B1018" s="5"/>
      <c r="C1018" s="5"/>
      <c r="D1018" s="5"/>
      <c r="E1018" s="5"/>
      <c r="F1018" s="19"/>
      <c r="G1018" s="5"/>
      <c r="H1018" s="18"/>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6"/>
      <c r="AV1018" s="6"/>
      <c r="AW1018" s="6"/>
      <c r="AX1018" s="6"/>
    </row>
    <row r="1019" spans="1:50" x14ac:dyDescent="0.25">
      <c r="A1019" s="1"/>
      <c r="B1019" s="5"/>
      <c r="C1019" s="5"/>
      <c r="D1019" s="5"/>
      <c r="E1019" s="5"/>
      <c r="F1019" s="19"/>
      <c r="G1019" s="5"/>
      <c r="H1019" s="18"/>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6"/>
      <c r="AV1019" s="6"/>
      <c r="AW1019" s="6"/>
      <c r="AX1019" s="6"/>
    </row>
    <row r="1020" spans="1:50" x14ac:dyDescent="0.25">
      <c r="A1020" s="1"/>
      <c r="B1020" s="5"/>
      <c r="C1020" s="5"/>
      <c r="D1020" s="5"/>
      <c r="E1020" s="5"/>
      <c r="F1020" s="19"/>
      <c r="G1020" s="5"/>
      <c r="H1020" s="18"/>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6"/>
      <c r="AV1020" s="6"/>
      <c r="AW1020" s="6"/>
      <c r="AX1020" s="6"/>
    </row>
    <row r="1021" spans="1:50" x14ac:dyDescent="0.25">
      <c r="A1021" s="1"/>
      <c r="B1021" s="5"/>
      <c r="C1021" s="5"/>
      <c r="D1021" s="5"/>
      <c r="E1021" s="5"/>
      <c r="F1021" s="19"/>
      <c r="G1021" s="5"/>
      <c r="H1021" s="18"/>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6"/>
      <c r="AV1021" s="6"/>
      <c r="AW1021" s="6"/>
      <c r="AX1021" s="6"/>
    </row>
    <row r="1022" spans="1:50" x14ac:dyDescent="0.25">
      <c r="A1022" s="1"/>
      <c r="B1022" s="5"/>
      <c r="C1022" s="5"/>
      <c r="D1022" s="5"/>
      <c r="E1022" s="5"/>
      <c r="F1022" s="19"/>
      <c r="G1022" s="5"/>
      <c r="H1022" s="18"/>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6"/>
      <c r="AV1022" s="6"/>
      <c r="AW1022" s="6"/>
      <c r="AX1022" s="6"/>
    </row>
    <row r="1023" spans="1:50" x14ac:dyDescent="0.25">
      <c r="A1023" s="1"/>
      <c r="B1023" s="5"/>
      <c r="C1023" s="5"/>
      <c r="D1023" s="5"/>
      <c r="E1023" s="5"/>
      <c r="F1023" s="19"/>
      <c r="G1023" s="5"/>
      <c r="H1023" s="18"/>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6"/>
      <c r="AV1023" s="6"/>
      <c r="AW1023" s="6"/>
      <c r="AX1023" s="6"/>
    </row>
    <row r="1024" spans="1:50" x14ac:dyDescent="0.25">
      <c r="A1024" s="1"/>
      <c r="B1024" s="5"/>
      <c r="C1024" s="5"/>
      <c r="D1024" s="5"/>
      <c r="E1024" s="5"/>
      <c r="F1024" s="19"/>
      <c r="G1024" s="5"/>
      <c r="H1024" s="18"/>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6"/>
      <c r="AV1024" s="6"/>
      <c r="AW1024" s="6"/>
      <c r="AX1024" s="6"/>
    </row>
    <row r="1025" spans="1:50" x14ac:dyDescent="0.25">
      <c r="A1025" s="1"/>
      <c r="B1025" s="5"/>
      <c r="C1025" s="5"/>
      <c r="D1025" s="5"/>
      <c r="E1025" s="5"/>
      <c r="F1025" s="19"/>
      <c r="G1025" s="5"/>
      <c r="H1025" s="18"/>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6"/>
      <c r="AV1025" s="6"/>
      <c r="AW1025" s="6"/>
      <c r="AX1025" s="6"/>
    </row>
    <row r="1026" spans="1:50" x14ac:dyDescent="0.25">
      <c r="A1026" s="1"/>
      <c r="B1026" s="5"/>
      <c r="C1026" s="5"/>
      <c r="D1026" s="5"/>
      <c r="E1026" s="5"/>
      <c r="F1026" s="19"/>
      <c r="G1026" s="5"/>
      <c r="H1026" s="18"/>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6"/>
      <c r="AV1026" s="6"/>
      <c r="AW1026" s="6"/>
      <c r="AX1026" s="6"/>
    </row>
    <row r="1027" spans="1:50" x14ac:dyDescent="0.25">
      <c r="A1027" s="1"/>
      <c r="B1027" s="5"/>
      <c r="C1027" s="5"/>
      <c r="D1027" s="5"/>
      <c r="E1027" s="5"/>
      <c r="F1027" s="19"/>
      <c r="G1027" s="5"/>
      <c r="H1027" s="18"/>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6"/>
      <c r="AV1027" s="6"/>
      <c r="AW1027" s="6"/>
      <c r="AX1027" s="6"/>
    </row>
  </sheetData>
  <autoFilter ref="AF12:AG109"/>
  <mergeCells count="484">
    <mergeCell ref="H86:H88"/>
    <mergeCell ref="Q86:Q88"/>
    <mergeCell ref="R86:R88"/>
    <mergeCell ref="S86:S88"/>
    <mergeCell ref="W86:W88"/>
    <mergeCell ref="S89:S91"/>
    <mergeCell ref="H89:H91"/>
    <mergeCell ref="R89:R91"/>
    <mergeCell ref="S92:S93"/>
    <mergeCell ref="H92:H93"/>
    <mergeCell ref="R92:R93"/>
    <mergeCell ref="AP11:AP12"/>
    <mergeCell ref="AP15:AP23"/>
    <mergeCell ref="AP24:AP35"/>
    <mergeCell ref="AP37:AP54"/>
    <mergeCell ref="AP55:AP60"/>
    <mergeCell ref="AP61:AP63"/>
    <mergeCell ref="AP65:AP85"/>
    <mergeCell ref="AP86:AP88"/>
    <mergeCell ref="AP89:AP91"/>
    <mergeCell ref="AN83:AN84"/>
    <mergeCell ref="AN87:AN88"/>
    <mergeCell ref="AN92:AN93"/>
    <mergeCell ref="AN94:AN97"/>
    <mergeCell ref="AN98:AN99"/>
    <mergeCell ref="AN100:AN103"/>
    <mergeCell ref="AO11:AO12"/>
    <mergeCell ref="AO15:AO23"/>
    <mergeCell ref="AO24:AO35"/>
    <mergeCell ref="AO37:AO54"/>
    <mergeCell ref="AO55:AO60"/>
    <mergeCell ref="AO61:AO63"/>
    <mergeCell ref="AO65:AO85"/>
    <mergeCell ref="AO86:AO88"/>
    <mergeCell ref="AO89:AO91"/>
    <mergeCell ref="AO92:AO93"/>
    <mergeCell ref="AO94:AO97"/>
    <mergeCell ref="AO98:AO108"/>
    <mergeCell ref="AM83:AM84"/>
    <mergeCell ref="AM87:AM88"/>
    <mergeCell ref="AM92:AM93"/>
    <mergeCell ref="AM94:AM97"/>
    <mergeCell ref="AM98:AM99"/>
    <mergeCell ref="AM100:AM103"/>
    <mergeCell ref="AN11:AN12"/>
    <mergeCell ref="AN15:AN17"/>
    <mergeCell ref="AN18:AN20"/>
    <mergeCell ref="AN21:AN23"/>
    <mergeCell ref="AN24:AN27"/>
    <mergeCell ref="AN28:AN31"/>
    <mergeCell ref="AN32:AN35"/>
    <mergeCell ref="AN37:AN39"/>
    <mergeCell ref="AN40:AN41"/>
    <mergeCell ref="AN42:AN45"/>
    <mergeCell ref="AN46:AN54"/>
    <mergeCell ref="AN55:AN57"/>
    <mergeCell ref="AN58:AN59"/>
    <mergeCell ref="AN61:AN63"/>
    <mergeCell ref="AN65:AN70"/>
    <mergeCell ref="AN71:AN75"/>
    <mergeCell ref="AN78:AN79"/>
    <mergeCell ref="AM42:AM45"/>
    <mergeCell ref="AM46:AM54"/>
    <mergeCell ref="AM55:AM57"/>
    <mergeCell ref="AM58:AM59"/>
    <mergeCell ref="AM61:AM63"/>
    <mergeCell ref="AM65:AM70"/>
    <mergeCell ref="AM78:AM79"/>
    <mergeCell ref="AM11:AM12"/>
    <mergeCell ref="AM15:AM17"/>
    <mergeCell ref="AM18:AM20"/>
    <mergeCell ref="AM21:AM23"/>
    <mergeCell ref="AM24:AM27"/>
    <mergeCell ref="AM28:AM31"/>
    <mergeCell ref="AM32:AM35"/>
    <mergeCell ref="AM37:AM39"/>
    <mergeCell ref="AM40:AM41"/>
    <mergeCell ref="T104:T105"/>
    <mergeCell ref="U104:U105"/>
    <mergeCell ref="W104:W105"/>
    <mergeCell ref="B2:Z2"/>
    <mergeCell ref="B3:Z3"/>
    <mergeCell ref="B4:Z4"/>
    <mergeCell ref="B5:Z5"/>
    <mergeCell ref="B6:Z6"/>
    <mergeCell ref="B8:Z8"/>
    <mergeCell ref="B9:Z9"/>
    <mergeCell ref="B10:B12"/>
    <mergeCell ref="D10:D12"/>
    <mergeCell ref="F10:F12"/>
    <mergeCell ref="H10:H12"/>
    <mergeCell ref="B7:Z7"/>
    <mergeCell ref="C10:C12"/>
    <mergeCell ref="G10:G12"/>
    <mergeCell ref="O11:O12"/>
    <mergeCell ref="N11:N12"/>
    <mergeCell ref="S10:S12"/>
    <mergeCell ref="Y10:Y12"/>
    <mergeCell ref="Q11:Q12"/>
    <mergeCell ref="I10:I12"/>
    <mergeCell ref="K10:R10"/>
    <mergeCell ref="AK11:AK12"/>
    <mergeCell ref="D13:D23"/>
    <mergeCell ref="D24:D35"/>
    <mergeCell ref="D36:D63"/>
    <mergeCell ref="D64:D93"/>
    <mergeCell ref="J98:J108"/>
    <mergeCell ref="M15:M23"/>
    <mergeCell ref="L15:L23"/>
    <mergeCell ref="K15:K23"/>
    <mergeCell ref="J15:J23"/>
    <mergeCell ref="R11:R12"/>
    <mergeCell ref="E10:E12"/>
    <mergeCell ref="I15:I23"/>
    <mergeCell ref="M61:M63"/>
    <mergeCell ref="I94:I97"/>
    <mergeCell ref="K89:K91"/>
    <mergeCell ref="R15:R23"/>
    <mergeCell ref="Q15:Q23"/>
    <mergeCell ref="P15:P23"/>
    <mergeCell ref="AA15:AA23"/>
    <mergeCell ref="Z15:Z23"/>
    <mergeCell ref="D94:D108"/>
    <mergeCell ref="T86:T88"/>
    <mergeCell ref="T89:T91"/>
    <mergeCell ref="AR10:AR12"/>
    <mergeCell ref="J10:J12"/>
    <mergeCell ref="AA10:AA12"/>
    <mergeCell ref="U10:U12"/>
    <mergeCell ref="Z10:Z12"/>
    <mergeCell ref="AB10:AB12"/>
    <mergeCell ref="T10:T12"/>
    <mergeCell ref="V10:V12"/>
    <mergeCell ref="W10:W12"/>
    <mergeCell ref="X10:X12"/>
    <mergeCell ref="AC10:AC12"/>
    <mergeCell ref="K11:K12"/>
    <mergeCell ref="L11:L12"/>
    <mergeCell ref="M11:M12"/>
    <mergeCell ref="P11:P12"/>
    <mergeCell ref="AD10:AQ10"/>
    <mergeCell ref="AI11:AI12"/>
    <mergeCell ref="AH11:AH12"/>
    <mergeCell ref="AE11:AE12"/>
    <mergeCell ref="AD11:AD12"/>
    <mergeCell ref="AF11:AG11"/>
    <mergeCell ref="AQ11:AQ12"/>
    <mergeCell ref="AJ11:AJ12"/>
    <mergeCell ref="AL11:AL12"/>
    <mergeCell ref="R65:R85"/>
    <mergeCell ref="X86:X88"/>
    <mergeCell ref="AA65:AA85"/>
    <mergeCell ref="S80:S81"/>
    <mergeCell ref="U80:U81"/>
    <mergeCell ref="T80:T81"/>
    <mergeCell ref="W80:W81"/>
    <mergeCell ref="Z89:Z91"/>
    <mergeCell ref="AA86:AA88"/>
    <mergeCell ref="Z86:Z88"/>
    <mergeCell ref="S67:S68"/>
    <mergeCell ref="T67:T68"/>
    <mergeCell ref="U67:U68"/>
    <mergeCell ref="W67:W68"/>
    <mergeCell ref="AB15:AB23"/>
    <mergeCell ref="AC13:AC23"/>
    <mergeCell ref="AF21:AF23"/>
    <mergeCell ref="H98:H108"/>
    <mergeCell ref="H94:H97"/>
    <mergeCell ref="AB94:AB108"/>
    <mergeCell ref="N94:N97"/>
    <mergeCell ref="N92:N93"/>
    <mergeCell ref="Z98:Z108"/>
    <mergeCell ref="AA98:AA108"/>
    <mergeCell ref="X92:X93"/>
    <mergeCell ref="K86:K88"/>
    <mergeCell ref="P98:P108"/>
    <mergeCell ref="Z94:Z97"/>
    <mergeCell ref="O94:O97"/>
    <mergeCell ref="N98:N108"/>
    <mergeCell ref="O98:O108"/>
    <mergeCell ref="N89:N91"/>
    <mergeCell ref="X89:X91"/>
    <mergeCell ref="N15:N23"/>
    <mergeCell ref="H15:H23"/>
    <mergeCell ref="O15:O23"/>
    <mergeCell ref="N86:N88"/>
    <mergeCell ref="AD32:AD35"/>
    <mergeCell ref="B109:Q109"/>
    <mergeCell ref="S109:X109"/>
    <mergeCell ref="Z109:AB109"/>
    <mergeCell ref="AC109:AG109"/>
    <mergeCell ref="R94:R97"/>
    <mergeCell ref="Q94:Q97"/>
    <mergeCell ref="Q98:Q108"/>
    <mergeCell ref="R98:R108"/>
    <mergeCell ref="AC94:AC108"/>
    <mergeCell ref="AA94:AA97"/>
    <mergeCell ref="P94:P97"/>
    <mergeCell ref="S96:S97"/>
    <mergeCell ref="T96:T97"/>
    <mergeCell ref="U96:U97"/>
    <mergeCell ref="W96:W97"/>
    <mergeCell ref="X94:X97"/>
    <mergeCell ref="M98:M108"/>
    <mergeCell ref="L98:L108"/>
    <mergeCell ref="K98:K108"/>
    <mergeCell ref="J94:J97"/>
    <mergeCell ref="K94:K97"/>
    <mergeCell ref="L94:L97"/>
    <mergeCell ref="M94:M97"/>
    <mergeCell ref="S104:S105"/>
    <mergeCell ref="AI18:AI20"/>
    <mergeCell ref="AJ18:AJ20"/>
    <mergeCell ref="AH21:AH23"/>
    <mergeCell ref="AI21:AI23"/>
    <mergeCell ref="AJ21:AJ23"/>
    <mergeCell ref="AK15:AK23"/>
    <mergeCell ref="AL15:AL23"/>
    <mergeCell ref="AQ15:AQ23"/>
    <mergeCell ref="AD21:AD23"/>
    <mergeCell ref="AD18:AD20"/>
    <mergeCell ref="AD15:AD17"/>
    <mergeCell ref="AE15:AE17"/>
    <mergeCell ref="AF15:AF17"/>
    <mergeCell ref="AG15:AG17"/>
    <mergeCell ref="AH15:AH17"/>
    <mergeCell ref="AI15:AI17"/>
    <mergeCell ref="AJ15:AJ17"/>
    <mergeCell ref="AE18:AE20"/>
    <mergeCell ref="AF18:AF20"/>
    <mergeCell ref="AG18:AG20"/>
    <mergeCell ref="AE21:AE23"/>
    <mergeCell ref="AD28:AD31"/>
    <mergeCell ref="AD24:AD27"/>
    <mergeCell ref="AE24:AE27"/>
    <mergeCell ref="AE28:AE31"/>
    <mergeCell ref="AE32:AE35"/>
    <mergeCell ref="AR15:AR23"/>
    <mergeCell ref="H24:H35"/>
    <mergeCell ref="I24:I35"/>
    <mergeCell ref="J24:J35"/>
    <mergeCell ref="N24:N35"/>
    <mergeCell ref="M24:M35"/>
    <mergeCell ref="L24:L35"/>
    <mergeCell ref="K24:K35"/>
    <mergeCell ref="R24:R35"/>
    <mergeCell ref="Q24:Q35"/>
    <mergeCell ref="P24:P35"/>
    <mergeCell ref="O24:O35"/>
    <mergeCell ref="Z24:Z35"/>
    <mergeCell ref="AA24:AA35"/>
    <mergeCell ref="AB24:AB35"/>
    <mergeCell ref="AC24:AC35"/>
    <mergeCell ref="AG21:AG23"/>
    <mergeCell ref="AH18:AH20"/>
    <mergeCell ref="AI24:AI27"/>
    <mergeCell ref="AI28:AI31"/>
    <mergeCell ref="AI32:AI35"/>
    <mergeCell ref="AF24:AF27"/>
    <mergeCell ref="AF28:AF31"/>
    <mergeCell ref="AF32:AF35"/>
    <mergeCell ref="AG24:AG27"/>
    <mergeCell ref="AG28:AG31"/>
    <mergeCell ref="AG32:AG35"/>
    <mergeCell ref="AQ24:AQ35"/>
    <mergeCell ref="AR24:AR35"/>
    <mergeCell ref="I37:I54"/>
    <mergeCell ref="H37:H54"/>
    <mergeCell ref="J37:J54"/>
    <mergeCell ref="K37:K54"/>
    <mergeCell ref="L37:L54"/>
    <mergeCell ref="M37:M54"/>
    <mergeCell ref="N37:N54"/>
    <mergeCell ref="O37:O54"/>
    <mergeCell ref="P37:P54"/>
    <mergeCell ref="Q37:Q54"/>
    <mergeCell ref="R37:R54"/>
    <mergeCell ref="Z37:Z54"/>
    <mergeCell ref="AA37:AA54"/>
    <mergeCell ref="AB36:AB63"/>
    <mergeCell ref="AJ24:AJ27"/>
    <mergeCell ref="AJ28:AJ31"/>
    <mergeCell ref="AJ32:AJ35"/>
    <mergeCell ref="AK24:AK35"/>
    <mergeCell ref="AL24:AL35"/>
    <mergeCell ref="AH24:AH27"/>
    <mergeCell ref="AH28:AH31"/>
    <mergeCell ref="AH32:AH35"/>
    <mergeCell ref="AG37:AG39"/>
    <mergeCell ref="AI55:AI57"/>
    <mergeCell ref="AH55:AH57"/>
    <mergeCell ref="AG55:AG57"/>
    <mergeCell ref="AG40:AG41"/>
    <mergeCell ref="AF40:AF41"/>
    <mergeCell ref="AE40:AE41"/>
    <mergeCell ref="AD40:AD41"/>
    <mergeCell ref="AE42:AE45"/>
    <mergeCell ref="AD46:AD54"/>
    <mergeCell ref="AE46:AE54"/>
    <mergeCell ref="AD55:AD57"/>
    <mergeCell ref="AG42:AG45"/>
    <mergeCell ref="AG46:AG54"/>
    <mergeCell ref="AF46:AF54"/>
    <mergeCell ref="AF42:AF45"/>
    <mergeCell ref="AD58:AD59"/>
    <mergeCell ref="AF37:AF39"/>
    <mergeCell ref="AE37:AE39"/>
    <mergeCell ref="AD37:AD39"/>
    <mergeCell ref="AF55:AF57"/>
    <mergeCell ref="AE55:AE57"/>
    <mergeCell ref="AL37:AL54"/>
    <mergeCell ref="AQ37:AQ54"/>
    <mergeCell ref="AR37:AR54"/>
    <mergeCell ref="AK37:AK54"/>
    <mergeCell ref="AH46:AH54"/>
    <mergeCell ref="AI46:AI54"/>
    <mergeCell ref="AJ46:AJ54"/>
    <mergeCell ref="AI37:AI39"/>
    <mergeCell ref="AH37:AH39"/>
    <mergeCell ref="AI42:AI45"/>
    <mergeCell ref="AJ42:AJ45"/>
    <mergeCell ref="AH42:AH45"/>
    <mergeCell ref="AJ37:AJ39"/>
    <mergeCell ref="AJ40:AJ41"/>
    <mergeCell ref="AI40:AI41"/>
    <mergeCell ref="AH40:AH41"/>
    <mergeCell ref="AD42:AD45"/>
    <mergeCell ref="AJ58:AJ59"/>
    <mergeCell ref="L61:L63"/>
    <mergeCell ref="K61:K63"/>
    <mergeCell ref="J61:J63"/>
    <mergeCell ref="I61:I63"/>
    <mergeCell ref="AA61:AA63"/>
    <mergeCell ref="Z61:Z63"/>
    <mergeCell ref="H61:H63"/>
    <mergeCell ref="R55:R60"/>
    <mergeCell ref="Q55:Q60"/>
    <mergeCell ref="P55:P60"/>
    <mergeCell ref="O55:O60"/>
    <mergeCell ref="N55:N60"/>
    <mergeCell ref="M55:M60"/>
    <mergeCell ref="L55:L60"/>
    <mergeCell ref="K55:K60"/>
    <mergeCell ref="J55:J60"/>
    <mergeCell ref="I55:I60"/>
    <mergeCell ref="R61:R63"/>
    <mergeCell ref="Q61:Q63"/>
    <mergeCell ref="P61:P63"/>
    <mergeCell ref="O61:O63"/>
    <mergeCell ref="N61:N63"/>
    <mergeCell ref="AC36:AC63"/>
    <mergeCell ref="AR61:AR63"/>
    <mergeCell ref="AQ61:AQ63"/>
    <mergeCell ref="AL61:AL63"/>
    <mergeCell ref="AK61:AK63"/>
    <mergeCell ref="AJ61:AJ63"/>
    <mergeCell ref="AA55:AA60"/>
    <mergeCell ref="Z55:Z60"/>
    <mergeCell ref="AI61:AI63"/>
    <mergeCell ref="AH61:AH63"/>
    <mergeCell ref="AG61:AG63"/>
    <mergeCell ref="AF61:AF63"/>
    <mergeCell ref="AE61:AE63"/>
    <mergeCell ref="AD61:AD63"/>
    <mergeCell ref="AI58:AI59"/>
    <mergeCell ref="AH58:AH59"/>
    <mergeCell ref="AG58:AG59"/>
    <mergeCell ref="AF58:AF59"/>
    <mergeCell ref="AE58:AE59"/>
    <mergeCell ref="AQ55:AQ60"/>
    <mergeCell ref="AL55:AL60"/>
    <mergeCell ref="AK55:AK60"/>
    <mergeCell ref="AJ55:AJ57"/>
    <mergeCell ref="AR55:AR60"/>
    <mergeCell ref="AG71:AG75"/>
    <mergeCell ref="AF71:AF75"/>
    <mergeCell ref="AF83:AF84"/>
    <mergeCell ref="H65:H85"/>
    <mergeCell ref="K65:K85"/>
    <mergeCell ref="J65:J85"/>
    <mergeCell ref="I65:I85"/>
    <mergeCell ref="M65:M85"/>
    <mergeCell ref="L65:L85"/>
    <mergeCell ref="N65:N85"/>
    <mergeCell ref="O65:O85"/>
    <mergeCell ref="P65:P85"/>
    <mergeCell ref="AC64:AC93"/>
    <mergeCell ref="X80:X81"/>
    <mergeCell ref="AB64:AB93"/>
    <mergeCell ref="AA92:AA93"/>
    <mergeCell ref="Z92:Z93"/>
    <mergeCell ref="AA89:AA91"/>
    <mergeCell ref="T92:T93"/>
    <mergeCell ref="U86:U88"/>
    <mergeCell ref="U89:U91"/>
    <mergeCell ref="U92:U93"/>
    <mergeCell ref="Z65:Z85"/>
    <mergeCell ref="Q65:Q85"/>
    <mergeCell ref="AD71:AD75"/>
    <mergeCell ref="AQ65:AQ85"/>
    <mergeCell ref="AJ71:AJ75"/>
    <mergeCell ref="AJ78:AJ79"/>
    <mergeCell ref="AI78:AI79"/>
    <mergeCell ref="AH78:AH79"/>
    <mergeCell ref="AG78:AG79"/>
    <mergeCell ref="AF78:AF79"/>
    <mergeCell ref="AE78:AE79"/>
    <mergeCell ref="AD78:AD79"/>
    <mergeCell ref="AJ83:AJ84"/>
    <mergeCell ref="AI83:AI84"/>
    <mergeCell ref="AH83:AH84"/>
    <mergeCell ref="AG83:AG84"/>
    <mergeCell ref="AK65:AK85"/>
    <mergeCell ref="AL65:AL85"/>
    <mergeCell ref="AJ65:AJ70"/>
    <mergeCell ref="AI65:AI70"/>
    <mergeCell ref="AH65:AH70"/>
    <mergeCell ref="AG65:AG70"/>
    <mergeCell ref="AF65:AF70"/>
    <mergeCell ref="AE65:AE70"/>
    <mergeCell ref="AD65:AD70"/>
    <mergeCell ref="AH71:AH75"/>
    <mergeCell ref="AQ98:AQ108"/>
    <mergeCell ref="AL98:AL108"/>
    <mergeCell ref="AK98:AK108"/>
    <mergeCell ref="AR86:AR88"/>
    <mergeCell ref="AQ86:AQ88"/>
    <mergeCell ref="AL86:AL88"/>
    <mergeCell ref="AK86:AK88"/>
    <mergeCell ref="AQ92:AQ93"/>
    <mergeCell ref="AL92:AL93"/>
    <mergeCell ref="AK92:AK93"/>
    <mergeCell ref="AQ89:AQ91"/>
    <mergeCell ref="AL89:AL91"/>
    <mergeCell ref="AK89:AK91"/>
    <mergeCell ref="AQ94:AQ97"/>
    <mergeCell ref="AL94:AL97"/>
    <mergeCell ref="AK94:AK97"/>
    <mergeCell ref="AP92:AP93"/>
    <mergeCell ref="AP94:AP97"/>
    <mergeCell ref="AP98:AP108"/>
    <mergeCell ref="AJ100:AJ103"/>
    <mergeCell ref="AI100:AI103"/>
    <mergeCell ref="AJ92:AJ93"/>
    <mergeCell ref="AI92:AI93"/>
    <mergeCell ref="AH92:AH93"/>
    <mergeCell ref="AF98:AF99"/>
    <mergeCell ref="AE98:AE99"/>
    <mergeCell ref="AD98:AD99"/>
    <mergeCell ref="AH100:AH103"/>
    <mergeCell ref="AG100:AG103"/>
    <mergeCell ref="AF100:AF103"/>
    <mergeCell ref="AE100:AE103"/>
    <mergeCell ref="AD100:AD103"/>
    <mergeCell ref="AJ94:AJ97"/>
    <mergeCell ref="AJ98:AJ99"/>
    <mergeCell ref="AI98:AI99"/>
    <mergeCell ref="AH98:AH99"/>
    <mergeCell ref="AG98:AG99"/>
    <mergeCell ref="AD94:AD97"/>
    <mergeCell ref="AR65:AR85"/>
    <mergeCell ref="AR89:AR91"/>
    <mergeCell ref="AR92:AR93"/>
    <mergeCell ref="AR94:AR97"/>
    <mergeCell ref="AR98:AR108"/>
    <mergeCell ref="AG92:AG93"/>
    <mergeCell ref="AF92:AF93"/>
    <mergeCell ref="AE92:AE93"/>
    <mergeCell ref="AD92:AD93"/>
    <mergeCell ref="AE94:AE97"/>
    <mergeCell ref="AI94:AI97"/>
    <mergeCell ref="AH94:AH97"/>
    <mergeCell ref="AG94:AG97"/>
    <mergeCell ref="AF94:AF97"/>
    <mergeCell ref="AE83:AE84"/>
    <mergeCell ref="AD83:AD84"/>
    <mergeCell ref="AJ87:AJ88"/>
    <mergeCell ref="AI87:AI88"/>
    <mergeCell ref="AH87:AH88"/>
    <mergeCell ref="AG87:AG88"/>
    <mergeCell ref="AF87:AF88"/>
    <mergeCell ref="AE87:AE88"/>
    <mergeCell ref="AD87:AD88"/>
    <mergeCell ref="AE71:AE75"/>
  </mergeCells>
  <printOptions verticalCentered="1"/>
  <pageMargins left="0.11811023622047245" right="0.11811023622047245" top="0.19685039370078741" bottom="0.15748031496062992" header="0.11811023622047245" footer="0.11811023622047245"/>
  <pageSetup paperSize="9" scale="5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9"/>
  <sheetViews>
    <sheetView workbookViewId="0">
      <selection activeCell="H14" sqref="H14"/>
    </sheetView>
  </sheetViews>
  <sheetFormatPr baseColWidth="10" defaultRowHeight="15" x14ac:dyDescent="0.25"/>
  <cols>
    <col min="4" max="4" width="39.7109375" customWidth="1"/>
  </cols>
  <sheetData>
    <row r="7" spans="2:5" x14ac:dyDescent="0.25">
      <c r="B7" t="s">
        <v>113</v>
      </c>
    </row>
    <row r="9" spans="2:5" x14ac:dyDescent="0.25">
      <c r="D9" s="34" t="s">
        <v>122</v>
      </c>
      <c r="E9" s="35">
        <v>2018</v>
      </c>
    </row>
    <row r="10" spans="2:5" ht="38.25" x14ac:dyDescent="0.25">
      <c r="D10" s="24" t="s">
        <v>77</v>
      </c>
      <c r="E10" s="33"/>
    </row>
    <row r="11" spans="2:5" ht="25.5" x14ac:dyDescent="0.25">
      <c r="D11" s="24" t="s">
        <v>71</v>
      </c>
      <c r="E11" s="33"/>
    </row>
    <row r="12" spans="2:5" ht="25.5" x14ac:dyDescent="0.25">
      <c r="D12" s="24" t="s">
        <v>72</v>
      </c>
      <c r="E12" s="33"/>
    </row>
    <row r="13" spans="2:5" ht="25.5" x14ac:dyDescent="0.25">
      <c r="D13" s="24" t="s">
        <v>73</v>
      </c>
      <c r="E13" s="33"/>
    </row>
    <row r="14" spans="2:5" ht="25.5" x14ac:dyDescent="0.25">
      <c r="D14" s="24" t="s">
        <v>78</v>
      </c>
      <c r="E14" s="33"/>
    </row>
    <row r="15" spans="2:5" ht="38.25" x14ac:dyDescent="0.25">
      <c r="D15" s="24" t="s">
        <v>76</v>
      </c>
      <c r="E15" s="33"/>
    </row>
    <row r="16" spans="2:5" ht="38.25" x14ac:dyDescent="0.25">
      <c r="D16" s="24" t="s">
        <v>74</v>
      </c>
      <c r="E16" s="33"/>
    </row>
    <row r="17" spans="4:5" ht="38.25" x14ac:dyDescent="0.25">
      <c r="D17" s="24" t="s">
        <v>75</v>
      </c>
      <c r="E17" s="33"/>
    </row>
    <row r="18" spans="4:5" ht="25.5" x14ac:dyDescent="0.25">
      <c r="D18" s="24" t="s">
        <v>80</v>
      </c>
      <c r="E18" s="33"/>
    </row>
    <row r="19" spans="4:5" ht="25.5" x14ac:dyDescent="0.25">
      <c r="D19" s="24" t="s">
        <v>79</v>
      </c>
      <c r="E19"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IMCY</vt: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PLANEACION</cp:lastModifiedBy>
  <cp:lastPrinted>2018-06-20T16:22:41Z</cp:lastPrinted>
  <dcterms:created xsi:type="dcterms:W3CDTF">2017-08-15T20:45:26Z</dcterms:created>
  <dcterms:modified xsi:type="dcterms:W3CDTF">2018-06-26T15:19:15Z</dcterms:modified>
</cp:coreProperties>
</file>