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DF0" lockStructure="1"/>
  <bookViews>
    <workbookView xWindow="0" yWindow="0" windowWidth="20490" windowHeight="7515"/>
  </bookViews>
  <sheets>
    <sheet name="IMCY" sheetId="1" r:id="rId1"/>
    <sheet name="Hoja1" sheetId="2" r:id="rId2"/>
  </sheets>
  <definedNames>
    <definedName name="_xlnm._FilterDatabase" localSheetId="0" hidden="1">IMCY!$AN$12:$AO$109</definedName>
  </definedNames>
  <calcPr calcId="145621"/>
</workbook>
</file>

<file path=xl/calcChain.xml><?xml version="1.0" encoding="utf-8"?>
<calcChain xmlns="http://schemas.openxmlformats.org/spreadsheetml/2006/main">
  <c r="Z15" i="1" l="1"/>
  <c r="Y15" i="1"/>
  <c r="Y92" i="1" l="1"/>
  <c r="Z92" i="1" s="1"/>
  <c r="Y89" i="1"/>
  <c r="Z89" i="1" s="1"/>
  <c r="Y86" i="1"/>
  <c r="Z86" i="1" s="1"/>
  <c r="Y64" i="1"/>
  <c r="Z64" i="1" s="1"/>
  <c r="Z37" i="1"/>
  <c r="Z36" i="1"/>
  <c r="BI65" i="1"/>
  <c r="BI86" i="1"/>
  <c r="BI37" i="1"/>
  <c r="BI36" i="1"/>
  <c r="BH98" i="1"/>
  <c r="BH94" i="1"/>
  <c r="BI93" i="1"/>
  <c r="BI92" i="1"/>
  <c r="BH92" i="1"/>
  <c r="BI89" i="1"/>
  <c r="BH89" i="1"/>
  <c r="BH86" i="1"/>
  <c r="BH65" i="1"/>
  <c r="BI64" i="1"/>
  <c r="BH64" i="1"/>
  <c r="BI55" i="1"/>
  <c r="BH55" i="1"/>
  <c r="BH37" i="1"/>
  <c r="BH36" i="1"/>
  <c r="BI24" i="1"/>
  <c r="BH24" i="1"/>
  <c r="BI15" i="1"/>
  <c r="BH15" i="1"/>
  <c r="BF109" i="1"/>
  <c r="BJ24" i="1" l="1"/>
  <c r="BJ37" i="1"/>
  <c r="BJ64" i="1"/>
  <c r="BJ86" i="1"/>
  <c r="BJ92" i="1"/>
  <c r="BJ36" i="1"/>
  <c r="BJ55" i="1"/>
  <c r="BJ89" i="1"/>
  <c r="BJ15" i="1"/>
  <c r="BH109" i="1"/>
  <c r="AC15" i="1"/>
  <c r="AS15" i="1"/>
  <c r="AT15" i="1"/>
  <c r="AX15" i="1"/>
  <c r="AY15" i="1"/>
  <c r="BC15" i="1"/>
  <c r="BD15" i="1"/>
  <c r="AG16" i="1"/>
  <c r="AC18" i="1"/>
  <c r="AC21" i="1"/>
  <c r="AG22" i="1"/>
  <c r="AG23" i="1"/>
  <c r="AS24" i="1"/>
  <c r="AT24" i="1"/>
  <c r="AX24" i="1"/>
  <c r="AY24" i="1"/>
  <c r="BC24" i="1"/>
  <c r="BD24" i="1"/>
  <c r="AG27" i="1"/>
  <c r="AC28" i="1"/>
  <c r="AC24" i="1" s="1"/>
  <c r="AC32" i="1"/>
  <c r="AC29" i="1" s="1"/>
  <c r="AS36" i="1"/>
  <c r="AT36" i="1"/>
  <c r="AX36" i="1"/>
  <c r="AY36" i="1"/>
  <c r="BC36" i="1"/>
  <c r="BD36" i="1"/>
  <c r="AQ37" i="1"/>
  <c r="AS37" i="1" s="1"/>
  <c r="AT37" i="1"/>
  <c r="AX37" i="1"/>
  <c r="AY37" i="1"/>
  <c r="BC37" i="1"/>
  <c r="BD37" i="1"/>
  <c r="AS55" i="1"/>
  <c r="AT55" i="1"/>
  <c r="AX55" i="1"/>
  <c r="AY55" i="1"/>
  <c r="BC55" i="1"/>
  <c r="BD55" i="1"/>
  <c r="AC57" i="1"/>
  <c r="Y55" i="1" s="1"/>
  <c r="Z55" i="1" s="1"/>
  <c r="AC63" i="1"/>
  <c r="Y61" i="1" s="1"/>
  <c r="Z61" i="1" s="1"/>
  <c r="AQ64" i="1"/>
  <c r="AS64" i="1"/>
  <c r="AT64" i="1"/>
  <c r="AX64" i="1"/>
  <c r="AY64" i="1"/>
  <c r="BC64" i="1"/>
  <c r="BD64" i="1"/>
  <c r="AS65" i="1"/>
  <c r="AT65" i="1"/>
  <c r="AX65" i="1"/>
  <c r="AY65" i="1"/>
  <c r="BC65" i="1"/>
  <c r="AC69" i="1"/>
  <c r="AC70" i="1"/>
  <c r="AC71" i="1"/>
  <c r="AG71" i="1"/>
  <c r="AG73" i="1"/>
  <c r="AC74" i="1"/>
  <c r="AG74" i="1"/>
  <c r="AC76" i="1"/>
  <c r="AC77" i="1"/>
  <c r="BB77" i="1"/>
  <c r="AC78" i="1"/>
  <c r="BB78" i="1"/>
  <c r="AC80" i="1"/>
  <c r="AG81" i="1"/>
  <c r="BB81" i="1"/>
  <c r="AG82" i="1"/>
  <c r="BB82" i="1"/>
  <c r="AG83" i="1"/>
  <c r="AC84" i="1"/>
  <c r="AG85" i="1"/>
  <c r="BB85" i="1"/>
  <c r="AS86" i="1"/>
  <c r="AT86" i="1"/>
  <c r="AX86" i="1"/>
  <c r="AY86" i="1"/>
  <c r="BC86" i="1"/>
  <c r="BD86" i="1"/>
  <c r="AY87" i="1"/>
  <c r="BD87" i="1"/>
  <c r="AY88" i="1"/>
  <c r="BD88" i="1"/>
  <c r="AS89" i="1"/>
  <c r="AT89" i="1"/>
  <c r="AX89" i="1"/>
  <c r="AY89" i="1"/>
  <c r="BC89" i="1"/>
  <c r="BD89" i="1"/>
  <c r="AG92" i="1"/>
  <c r="AS92" i="1"/>
  <c r="AT92" i="1"/>
  <c r="AX92" i="1"/>
  <c r="AY92" i="1"/>
  <c r="BC92" i="1"/>
  <c r="BD92" i="1"/>
  <c r="AY93" i="1"/>
  <c r="BD93" i="1"/>
  <c r="AC94" i="1"/>
  <c r="Y94" i="1" s="1"/>
  <c r="Z94" i="1" s="1"/>
  <c r="AG94" i="1"/>
  <c r="AS94" i="1"/>
  <c r="AT94" i="1"/>
  <c r="AX94" i="1"/>
  <c r="AY94" i="1"/>
  <c r="BB94" i="1"/>
  <c r="BC94" i="1"/>
  <c r="BO94" i="1"/>
  <c r="AS98" i="1"/>
  <c r="AT98" i="1"/>
  <c r="AW98" i="1"/>
  <c r="AY98" i="1" s="1"/>
  <c r="AX98" i="1"/>
  <c r="BC98" i="1"/>
  <c r="AC99" i="1"/>
  <c r="AC100" i="1"/>
  <c r="BB100" i="1"/>
  <c r="AC102" i="1"/>
  <c r="AC103" i="1"/>
  <c r="AC104" i="1"/>
  <c r="AG104" i="1"/>
  <c r="AC106" i="1"/>
  <c r="AP109" i="1"/>
  <c r="AQ109" i="1"/>
  <c r="AR109" i="1"/>
  <c r="AV109" i="1"/>
  <c r="BA109" i="1"/>
  <c r="AW109" i="1" l="1"/>
  <c r="AC101" i="1"/>
  <c r="AC98" i="1"/>
  <c r="Y98" i="1" s="1"/>
  <c r="Z98" i="1" s="1"/>
  <c r="Y24" i="1"/>
  <c r="Z24" i="1" s="1"/>
  <c r="AC67" i="1"/>
  <c r="Y65" i="1" s="1"/>
  <c r="Z65" i="1" s="1"/>
  <c r="BB98" i="1"/>
  <c r="BB109" i="1" s="1"/>
  <c r="AG109" i="1"/>
  <c r="AU36" i="1"/>
  <c r="AU86" i="1"/>
  <c r="AZ65" i="1"/>
  <c r="BE36" i="1"/>
  <c r="AZ36" i="1"/>
  <c r="BG100" i="1"/>
  <c r="BD94" i="1"/>
  <c r="BE94" i="1" s="1"/>
  <c r="BG94" i="1"/>
  <c r="AU94" i="1"/>
  <c r="AZ92" i="1"/>
  <c r="AU92" i="1"/>
  <c r="BE89" i="1"/>
  <c r="AU89" i="1"/>
  <c r="AZ86" i="1"/>
  <c r="AU64" i="1"/>
  <c r="BE55" i="1"/>
  <c r="AU55" i="1"/>
  <c r="BE24" i="1"/>
  <c r="AU24" i="1"/>
  <c r="AT109" i="1"/>
  <c r="AU98" i="1"/>
  <c r="AZ94" i="1"/>
  <c r="BE64" i="1"/>
  <c r="AZ64" i="1"/>
  <c r="AX109" i="1"/>
  <c r="AZ37" i="1"/>
  <c r="AZ15" i="1"/>
  <c r="AU15" i="1"/>
  <c r="AZ24" i="1"/>
  <c r="BE15" i="1"/>
  <c r="AZ98" i="1"/>
  <c r="BE92" i="1"/>
  <c r="AZ89" i="1"/>
  <c r="BE86" i="1"/>
  <c r="BD65" i="1"/>
  <c r="BE65" i="1" s="1"/>
  <c r="AU65" i="1"/>
  <c r="AZ55" i="1"/>
  <c r="BE37" i="1"/>
  <c r="AS109" i="1"/>
  <c r="AU37" i="1"/>
  <c r="BC109" i="1"/>
  <c r="AY109" i="1"/>
  <c r="BD98" i="1" l="1"/>
  <c r="BE98" i="1" s="1"/>
  <c r="BG109" i="1"/>
  <c r="Z109" i="1"/>
  <c r="BJ98" i="1"/>
  <c r="BI98" i="1"/>
  <c r="BJ65" i="1"/>
  <c r="BD109" i="1"/>
  <c r="BI94" i="1"/>
  <c r="BI109" i="1" s="1"/>
  <c r="AU109" i="1"/>
  <c r="AZ109" i="1"/>
  <c r="X109" i="1"/>
  <c r="BE109" i="1"/>
  <c r="BJ94" i="1" l="1"/>
  <c r="BJ109" i="1"/>
</calcChain>
</file>

<file path=xl/comments1.xml><?xml version="1.0" encoding="utf-8"?>
<comments xmlns="http://schemas.openxmlformats.org/spreadsheetml/2006/main">
  <authors>
    <author>Jose</author>
    <author>PLANEACION</author>
  </authors>
  <commentList>
    <comment ref="W15" authorId="0">
      <text>
        <r>
          <rPr>
            <b/>
            <sz val="9"/>
            <color indexed="81"/>
            <rFont val="Tahoma"/>
            <family val="2"/>
          </rPr>
          <t xml:space="preserve">Jose:
</t>
        </r>
        <r>
          <rPr>
            <sz val="9"/>
            <color indexed="81"/>
            <rFont val="Tahoma"/>
            <family val="2"/>
          </rPr>
          <t>Creo q omitimos algo en la formula, al llegar al 100% de las actividades estarías cumpliendo con el 27% programado cierto? Por ende se debe ponderar la formula</t>
        </r>
      </text>
    </comment>
    <comment ref="AV21" authorId="0">
      <text>
        <r>
          <rPr>
            <b/>
            <sz val="9"/>
            <color indexed="81"/>
            <rFont val="Tahoma"/>
            <family val="2"/>
          </rPr>
          <t>Jose:</t>
        </r>
        <r>
          <rPr>
            <sz val="9"/>
            <color indexed="81"/>
            <rFont val="Tahoma"/>
            <family val="2"/>
          </rPr>
          <t xml:space="preserve">
no corresponde a la apropiacion de las 3 cuentas</t>
        </r>
      </text>
    </comment>
    <comment ref="W36" authorId="0">
      <text>
        <r>
          <rPr>
            <b/>
            <sz val="9"/>
            <color indexed="81"/>
            <rFont val="Tahoma"/>
            <family val="2"/>
          </rPr>
          <t>Jose:</t>
        </r>
        <r>
          <rPr>
            <sz val="9"/>
            <color indexed="81"/>
            <rFont val="Tahoma"/>
            <family val="2"/>
          </rPr>
          <t xml:space="preserve">
O la actividad esta mal o el cumplimiento de la meta esta mal</t>
        </r>
      </text>
    </comment>
    <comment ref="AA72" authorId="1">
      <text>
        <r>
          <rPr>
            <b/>
            <sz val="9"/>
            <color indexed="81"/>
            <rFont val="Tahoma"/>
            <family val="2"/>
          </rPr>
          <t>PLANEACION:</t>
        </r>
        <r>
          <rPr>
            <sz val="9"/>
            <color indexed="81"/>
            <rFont val="Tahoma"/>
            <family val="2"/>
          </rPr>
          <t xml:space="preserve">
Diseño de piezas publicitarias , videos, registro fotografico
</t>
        </r>
      </text>
    </comment>
    <comment ref="AC74" authorId="0">
      <text>
        <r>
          <rPr>
            <b/>
            <sz val="9"/>
            <color indexed="81"/>
            <rFont val="Tahoma"/>
            <family val="2"/>
          </rPr>
          <t>Jose:</t>
        </r>
        <r>
          <rPr>
            <sz val="9"/>
            <color indexed="81"/>
            <rFont val="Tahoma"/>
            <family val="2"/>
          </rPr>
          <t xml:space="preserve">
Dice que se han hehco 20</t>
        </r>
      </text>
    </comment>
    <comment ref="AK94" authorId="0">
      <text>
        <r>
          <rPr>
            <b/>
            <sz val="9"/>
            <color indexed="81"/>
            <rFont val="Tahoma"/>
            <family val="2"/>
          </rPr>
          <t>Jose:</t>
        </r>
        <r>
          <rPr>
            <sz val="9"/>
            <color indexed="81"/>
            <rFont val="Tahoma"/>
            <family val="2"/>
          </rPr>
          <t xml:space="preserve">
Viabilidades no corresponden</t>
        </r>
      </text>
    </comment>
  </commentList>
</comments>
</file>

<file path=xl/sharedStrings.xml><?xml version="1.0" encoding="utf-8"?>
<sst xmlns="http://schemas.openxmlformats.org/spreadsheetml/2006/main" count="522" uniqueCount="374">
  <si>
    <r>
      <rPr>
        <b/>
        <sz val="12"/>
        <color rgb="FF000000"/>
        <rFont val="Arial"/>
        <family val="2"/>
      </rPr>
      <t>VISION</t>
    </r>
    <r>
      <rPr>
        <sz val="12"/>
        <color rgb="FF000000"/>
        <rFont val="Arial"/>
        <family val="2"/>
      </rPr>
      <t>: El Municipio de Yumbo al año 2019, basado en sus potencialidades de localización geográfica, plataforma empresarial, capital humano y oferta ambiental; soportado en los pilares de Educación, Cultura y Deporte,  será reconocido como un territorio de paz con oportunidades para la gente; pacifico, educador, saludable, incluyente, seguro, tolerante, equitativo, ordenado, con gobernanza, articulado regional y nacionalmente.</t>
    </r>
  </si>
  <si>
    <r>
      <rPr>
        <b/>
        <sz val="12"/>
        <color rgb="FF000000"/>
        <rFont val="Arial"/>
        <family val="2"/>
      </rPr>
      <t>OBJETIVO GENERAL</t>
    </r>
    <r>
      <rPr>
        <sz val="12"/>
        <color rgb="FF000000"/>
        <rFont val="Arial"/>
        <family val="2"/>
      </rPr>
      <t>: Generar las condiciones de desarrollo sustentable que permita avanzar en la construcción de un municipio pacífico, incluyente, competitivo, educador e integrado territorialmente con oportunidades para la gente.</t>
    </r>
  </si>
  <si>
    <r>
      <rPr>
        <b/>
        <sz val="12"/>
        <color rgb="FF000000"/>
        <rFont val="Arial"/>
        <family val="2"/>
      </rPr>
      <t>LINEA ESTRATEGICA</t>
    </r>
    <r>
      <rPr>
        <sz val="12"/>
        <color rgb="FF000000"/>
        <rFont val="Arial"/>
        <family val="2"/>
      </rPr>
      <t>: Yumbo Territorio de Oportunidades para la movilidad social.</t>
    </r>
  </si>
  <si>
    <r>
      <rPr>
        <b/>
        <sz val="12"/>
        <color rgb="FF000000"/>
        <rFont val="Arial"/>
        <family val="2"/>
      </rPr>
      <t>OBJETIVO ESTRATEGICO</t>
    </r>
    <r>
      <rPr>
        <sz val="12"/>
        <color rgb="FF000000"/>
        <rFont val="Arial"/>
        <family val="2"/>
      </rPr>
      <t>: Generar las oportunidades de Desarrollo Humano Integral para superar las brechas de la pobreza y avanzar en la inclusión y movilidad social.</t>
    </r>
  </si>
  <si>
    <r>
      <rPr>
        <b/>
        <sz val="12"/>
        <color rgb="FF000000"/>
        <rFont val="Arial"/>
        <family val="2"/>
      </rPr>
      <t>ESTRATEGIA</t>
    </r>
    <r>
      <rPr>
        <sz val="12"/>
        <color rgb="FF000000"/>
        <rFont val="Arial"/>
        <family val="2"/>
      </rPr>
      <t xml:space="preserve">: Ampliar la oferta social para la atención de la población vulnerable promoviendo la movilidad social. </t>
    </r>
  </si>
  <si>
    <r>
      <rPr>
        <b/>
        <sz val="12"/>
        <color rgb="FF000000"/>
        <rFont val="Arial"/>
        <family val="2"/>
      </rPr>
      <t>OBEJTIVOS ESPECIFICOS</t>
    </r>
    <r>
      <rPr>
        <sz val="12"/>
        <color rgb="FF000000"/>
        <rFont val="Arial"/>
        <family val="2"/>
      </rPr>
      <t>:
- Vincular la población a través de las diferentes expresiones y manifestaciones artísticas y culturales, permitiendo fortalecer la identidad cultural y generando oportunidades de equidad.</t>
    </r>
  </si>
  <si>
    <t>SECTOR</t>
  </si>
  <si>
    <t>PROGRAMA</t>
  </si>
  <si>
    <t>SUBPROGRAMA</t>
  </si>
  <si>
    <t xml:space="preserve">META PRODUCTO </t>
  </si>
  <si>
    <t>TIPO DE META Incremento, Reducción o Mantenimiento</t>
  </si>
  <si>
    <t>INDICADORES</t>
  </si>
  <si>
    <t xml:space="preserve">ACTIVIDADES </t>
  </si>
  <si>
    <t>SECRETARIA RESPONSABLE / CORRESPONSABLE (S)</t>
  </si>
  <si>
    <t>FUNCIONARIO (S) RESPONSABLE (S)</t>
  </si>
  <si>
    <t>PROYECTO</t>
  </si>
  <si>
    <t>OBSERVACIONES</t>
  </si>
  <si>
    <t>INDICADOR</t>
  </si>
  <si>
    <t>LINEA BASE 2015</t>
  </si>
  <si>
    <t>CANTIDAD DEL CUATRIENIO</t>
  </si>
  <si>
    <t xml:space="preserve">Yumbo, territorio de oportunidades culturales </t>
  </si>
  <si>
    <t>Infraestructura artística y cultural para la gente</t>
  </si>
  <si>
    <t xml:space="preserve">Adecuar 4 espacios para garantizar el desarrollo artístico y cultural del Instituto Municipal de Cultura, IMCY. </t>
  </si>
  <si>
    <t>MI</t>
  </si>
  <si>
    <t>Número de espacios adecuados</t>
  </si>
  <si>
    <t>IMCY</t>
  </si>
  <si>
    <t>Albeiro Gutierrez Ayala /</t>
  </si>
  <si>
    <t>Meta cumplida en la vigencia 2016</t>
  </si>
  <si>
    <t xml:space="preserve">Formular 1 Plan Municipal de Infraestructura Artística y Cultural. </t>
  </si>
  <si>
    <t>Plan municipal de infraestructura formulado</t>
  </si>
  <si>
    <t xml:space="preserve">Implementar el 100% de la fase de corto plazo del Plan Municipal de Infraestructura Artística y Cultural. </t>
  </si>
  <si>
    <t>Porcentaje de implementación</t>
  </si>
  <si>
    <t>Yumbo, Territorio de Conservación y salvaguardia del Patrimonio Cultural</t>
  </si>
  <si>
    <t xml:space="preserve">Implementar 1 programa para la Gestión, Protección, Salvaguarda y Promoción del Patrimonio Cultural. </t>
  </si>
  <si>
    <t>MM</t>
  </si>
  <si>
    <t>Programa implementado</t>
  </si>
  <si>
    <t>Formación y capacitación artística y cultural para un territorio de paz y oportunidades</t>
  </si>
  <si>
    <t xml:space="preserve">Aumentar a 30 el número de graduados en la escuela de Artes Integradas. </t>
  </si>
  <si>
    <t>Número de Graduados en la escuela de Artes Integradas</t>
  </si>
  <si>
    <t xml:space="preserve">Desarrollar 18 talleres de formación artística. </t>
  </si>
  <si>
    <t>Número de talleres de formación artística desarrollados</t>
  </si>
  <si>
    <t xml:space="preserve">Desarrollar 1 Programa de fortalecimiento y promoción artística y cultural.  </t>
  </si>
  <si>
    <t>Programa Desarrollado</t>
  </si>
  <si>
    <t xml:space="preserve">Implementar 1 sistema de seguimiento y evaluación para el mejoramiento continuo de la calidad del proceso formativo institucional </t>
  </si>
  <si>
    <t>Sistema de Seguimiento y evaluación implementado</t>
  </si>
  <si>
    <t>Fomento y difusión artística y cultural para un territorio de oportunidades</t>
  </si>
  <si>
    <t xml:space="preserve">Fomentar la creación de 4 empresas culturales. </t>
  </si>
  <si>
    <t>Número de empresas culturales creadas</t>
  </si>
  <si>
    <t>Implementar 1 programa de promoción y circulación artística y cultural.</t>
  </si>
  <si>
    <t xml:space="preserve"> Programa implementado</t>
  </si>
  <si>
    <t xml:space="preserve">Realizar 4 encuentros Nacionales de Danzas. </t>
  </si>
  <si>
    <t>Número de encuentros de Nacionales de Danzas realizados</t>
  </si>
  <si>
    <t xml:space="preserve">Realizar 4 encuentros Nacionales de Intérpretes de Música Colombiana. </t>
  </si>
  <si>
    <t>Número de encuentros Nacionales de Intérpretes de Música Colombiana realizados</t>
  </si>
  <si>
    <t xml:space="preserve">Realizar 2 encuentros de Teatro.  </t>
  </si>
  <si>
    <t>Número de encuentros de teatro realizados</t>
  </si>
  <si>
    <t>Bibliotecas, espacios de la gente para un territorio de oportunidades</t>
  </si>
  <si>
    <t xml:space="preserve">Fortalecer 4 servicios que presta la Red Publica Biblioteca Municipal. </t>
  </si>
  <si>
    <t>Número de servicios de la red pública de biblioteca municipal fortalecidos</t>
  </si>
  <si>
    <t xml:space="preserve">Desarrollar 1 estrategia para el fomento de los servicios de la Biblioteca Pública Municipal.  </t>
  </si>
  <si>
    <t>Estrategia desarrollada</t>
  </si>
  <si>
    <t>PLAN DE ACCIÓN 2018 - IMCY</t>
  </si>
  <si>
    <t>CANTIDAD PROGRAMADA A DIC 2018</t>
  </si>
  <si>
    <t>COSTO ACTIVIDAD</t>
  </si>
  <si>
    <t>N/A</t>
  </si>
  <si>
    <t>1. Ejecutar al 100% las actividades programadas anualmente en el componente de mantenimiento para la infraestructura artistica y cultural</t>
  </si>
  <si>
    <t>1.1. Realizar 3 mantenimientos al sistema de aires acondicionados del Instituto</t>
  </si>
  <si>
    <t xml:space="preserve">2. Cubrir el 100% de las mejoras necesarias requeridas por el Instituto para su funcionalidad (daños ocasionales y reparaciones locativas necesarias no programadas) </t>
  </si>
  <si>
    <t>3. Ejecutar el 50%  de la modernizacion programada para la fase de corto plazo.</t>
  </si>
  <si>
    <t>3.1 Dotacion de 2 aires acondicionado para las areas de apoyo institucional</t>
  </si>
  <si>
    <t>3.2 Implementar 1 sistemas de vigilancia por monitoreo de camaras</t>
  </si>
  <si>
    <t xml:space="preserve">1.1 Desarrollar 1 actividad para la celebracion de la Semana Mayor.                                                                                                                                                                                   </t>
  </si>
  <si>
    <t xml:space="preserve">1.2 Desarrollar 1 actividad para la celebracion del dia de la Municipalidad.                                                                                                                                                                            </t>
  </si>
  <si>
    <t>1.3 Desarrollar 1 actividad para la celebracion del mes del patrimonio.</t>
  </si>
  <si>
    <t>2.1  Realizar 1 actividad para la socializacion de la ley de gestion, proteccion y salvaguardia del patrimonio cultural.</t>
  </si>
  <si>
    <t>2.2 Realizar 1 jornada  para la recuperacion fotografica de la historia municipal "Prestame tu foto"</t>
  </si>
  <si>
    <t>2. Ejecutar el 100% de las actividades para el fortalecimiento de los procesos de la memoria historica del municipio.</t>
  </si>
  <si>
    <t>1. Ejecutar el 40% de las actividades para generacion de conocimiento en la poblacion frente al acervo cultural del municipio.</t>
  </si>
  <si>
    <t>1.4 Desarrollar  4 exposiciones en la sala de exposiciones permanentes.</t>
  </si>
  <si>
    <t>2.4 Realizar 3 Jornadas de sensibilizacion  sobre patrimonio cultural del municipio.</t>
  </si>
  <si>
    <t>2.3 Realizar 5  capacitaciones sobre patrimonio cultural del  municipal.</t>
  </si>
  <si>
    <t xml:space="preserve">Graduar  10 alumnos de la escuela de Artes Integradas. </t>
  </si>
  <si>
    <t>1. Desarrollar 2 Talleres de guitarra</t>
  </si>
  <si>
    <t>2. Desarrollar 2 Taller de bajo</t>
  </si>
  <si>
    <t>3. Desarrollar 2 Taller de danza moderna</t>
  </si>
  <si>
    <t>4. Desarrollar 2 Taller de danza folclorica</t>
  </si>
  <si>
    <t>5. Desarrollar 2 Taller de preballet</t>
  </si>
  <si>
    <t>6. Desarrollar 2 Taller de percucion antillana</t>
  </si>
  <si>
    <t>7. Desarrollar 2 Taller de flauta</t>
  </si>
  <si>
    <t>8. Desarrollar 2 Taller de teatro</t>
  </si>
  <si>
    <t>9. Desarrollar 2 Taller de organeta</t>
  </si>
  <si>
    <t>10. Desarrollar 2 Taller de dibujo y pintura</t>
  </si>
  <si>
    <t>11. Desarrollar 2 Taller de violin</t>
  </si>
  <si>
    <t>12. Desarrollar 2 Taller de tecnica vocal</t>
  </si>
  <si>
    <t>13. Desarrollar 2 Taller de trompeta</t>
  </si>
  <si>
    <t>14. Desarrollar 2 Taller de saxofon</t>
  </si>
  <si>
    <t>15. Desarrollar 2 Taller de clarinete</t>
  </si>
  <si>
    <t>16. Desarrollar 2 Taller de bateria</t>
  </si>
  <si>
    <t>17. Desarrollar 2 Taller de manualidades</t>
  </si>
  <si>
    <t>18. Desarrollar 2 Taller de percucion folclorica</t>
  </si>
  <si>
    <t>1. Desarrollar  2 actividad para la promocion de lectura  en la primera infancia</t>
  </si>
  <si>
    <t>1.1 Realizar 9 actividades de "goticas de lectura" en la biblioteca</t>
  </si>
  <si>
    <t>1.2 Realizar 9 actividades de "Visitas guiadas" en la biblioteca</t>
  </si>
  <si>
    <t>2. Mantener las actividades de lectura estipúladas por el programa nacional de lectura "Leer es mi cuento"</t>
  </si>
  <si>
    <t>2.2 Realizar 9 actividades de "La hora del cuento" en el municipio</t>
  </si>
  <si>
    <t>3. Desarrollar 4 Jornadas de Tertulias Literaria</t>
  </si>
  <si>
    <t>2.1 Realizar 9 actividades de "Lectura en voz alta" en la biblioteca publica municipal</t>
  </si>
  <si>
    <t>Realizar el 25  Encuentro Nacional de Interpretes de Música Colombiana "Julio Cesar Garcia Ayala"</t>
  </si>
  <si>
    <t xml:space="preserve">Realizar el  VI Encuentro Nacional de Teatro </t>
  </si>
  <si>
    <t>Realizar el XX encuentro Nacional de Danzas "Nuestra Tierra"</t>
  </si>
  <si>
    <t xml:space="preserve">5. Desarrollar el 22 Concurso anual del cuento literario. </t>
  </si>
  <si>
    <t>2. Realizar 1 evento de socializacion de la ley de espectaculos publicos a gestores, creadores, artistas e investigadores del sector cultural.</t>
  </si>
  <si>
    <t xml:space="preserve">1. Realizar 1 actualizacion anual a la base de datos de los artistas, gestores y creadores culturales </t>
  </si>
  <si>
    <t xml:space="preserve">3.3. Emitr 50 boletines de prensa anuales </t>
  </si>
  <si>
    <t xml:space="preserve">3. Desarrollar el 100% del  componente de Difusion institucional </t>
  </si>
  <si>
    <t>3.4 Realizar 36 acciones para la difusion de las actividades que desarrolla el instituto municipal de cultura.</t>
  </si>
  <si>
    <t>3.5. Desarrollar 1 informe de evaluacion sobre la gestion de comunicacion del Instituto (Encuestas de Comunicacion aplicada en diferentes Actividades misionales)</t>
  </si>
  <si>
    <t>4. Realizar 2 comerciales para la promocion de los eventos banderas del municipio.</t>
  </si>
  <si>
    <t>5.1 Desarrollar 48 actividades de Cinestres</t>
  </si>
  <si>
    <t>6. Apoyar 5 grupo artisticos y/o culturales para la circulacion a eventos de embergadura nacional</t>
  </si>
  <si>
    <t>7. Generar 20 espacios culturales para la circulacion de los artistas municipales</t>
  </si>
  <si>
    <t>1. Realizar mantenimiento al 100% de instrumentos musicales y mobiliario que se prioricen.</t>
  </si>
  <si>
    <t>ACTIVIDAD</t>
  </si>
  <si>
    <t>Mantenimiento Mejoramiento y Construccion de la Infraestructura Artistica y Cultural en el Municipio de Yumbo, Valle del
Cauca, Occidente</t>
  </si>
  <si>
    <t>Recuperación de la Identidad Cultural y la Memoria Historica del Municipio de Yumbo, Valle del Cauca, Occidente</t>
  </si>
  <si>
    <t>Fortalecimiento de los Procesos de Formacion y Capacitacion Artistica y Cultural en el Municipio de Yumbo, Valle del
Cauca, Occidente</t>
  </si>
  <si>
    <t>Fortalecimiento de los Procesos de Fomento, Difusion y Circulacion Artistica y Cultural del Municipio de Yumbo, Valle del Cauca, Occidente</t>
  </si>
  <si>
    <t>Fortalecimiento de los Servicios Ofrecidos por la Biblioteca Publica del Municipio de Yumbo, Valle del Cauca, Occidente</t>
  </si>
  <si>
    <t>4. Ejecutar al 100% las adecuaciones programadas para la vigencia</t>
  </si>
  <si>
    <t>4.1 Realizar la Ampliacion de la capacidad en la acometida electrica del IMCY segunda fase</t>
  </si>
  <si>
    <t>5.2 Desarrollar 144 actividades de Divercine</t>
  </si>
  <si>
    <t>5.3 Apoyar  2 Encuentros de melomanos.</t>
  </si>
  <si>
    <t>4.2  Acondicionar 2 espacio de formacion Artistica  en  el tercer piso  del IMCY.</t>
  </si>
  <si>
    <t>3.6 Apoyar 35 programas radiales (Noti-Cultural) donde se promociona los eventos y actividades de interés cultural del Municipio de Yumbo</t>
  </si>
  <si>
    <t xml:space="preserve">1.Realizar Alimentacion del software academico 2 veces al año </t>
  </si>
  <si>
    <t>2. Realizar 1 soporte a sofware academico.</t>
  </si>
  <si>
    <t>3. Desarollar el 100% del componente de promocion artistico y cultural.</t>
  </si>
  <si>
    <t xml:space="preserve">3.1 Realizar 2 muestras artisticas para los estudiantes de los talleres de formacion </t>
  </si>
  <si>
    <t>2. Realizar 1 dotacion de instrumentos musicales a los programas y procesos de formacion artisticos que lo requiera.</t>
  </si>
  <si>
    <t>1.4 Desarrollar  6 exposiciones en la sala de exposiciones permanentes.</t>
  </si>
  <si>
    <t>2.3 Realizar 10  capacitaciones sobre patrimonio cultural del  municipal.</t>
  </si>
  <si>
    <t>2.5 Desarrollar 2 talleres a jovenes sobre investigacion del patrimonio</t>
  </si>
  <si>
    <t>3.Realizar 1 evento para el reconocimiento del patrimonio vivo municipal</t>
  </si>
  <si>
    <t>3.3 Realizar 2 muestras artisticas para los estudiantes de la Escuela de Artes Integradas.</t>
  </si>
  <si>
    <t>3.2 Realizar 1 actividad para el encuentro de egresados.</t>
  </si>
  <si>
    <t>5. Desarrollar 6 actividades para la promocion de la cultural en el municipio de Yumbo</t>
  </si>
  <si>
    <t>5.4 Desarrollar 8 actividades de Cultura ciudadana (Ambiental, socio familiar y ciudadana)</t>
  </si>
  <si>
    <t>5.5 Desarrollar el XI encuentro nacional de danzas por pareja.</t>
  </si>
  <si>
    <t>5.6 Desarrollar 1 actividad para promocionar la salsa en nuestro municipio (BAILALO)</t>
  </si>
  <si>
    <t>POND%</t>
  </si>
  <si>
    <t>POND %</t>
  </si>
  <si>
    <t>CANTIDAD EJECUTADA A DIC 2016</t>
  </si>
  <si>
    <t>CANTIDAD EJECUTADA A DIC 2017</t>
  </si>
  <si>
    <t xml:space="preserve"> Crear  1 empresa cultural</t>
  </si>
  <si>
    <t>3.1 Realizar 42 actualizaciones a las  carteleras Informativas institucionales del IMCY</t>
  </si>
  <si>
    <t>3.2  Realizar 42 actualizaciones a las  la pagina web institucional del IMCY.</t>
  </si>
  <si>
    <t>4. Desarrollar 1 actividad para la celebracion del  Dia del idioma y dia internaconal del libro y derechos de autor</t>
  </si>
  <si>
    <t>2.3 Desarrollar  5 servicios continuos, dirigidos a facilitar el acceso a la informacion academica y de ocio  mediante recursos  fisicos y digitales</t>
  </si>
  <si>
    <t>AVANCE %</t>
  </si>
  <si>
    <t>3.Realizar 5 reuniones anuales  para el seguimiento a la calidad del proceso de formacion</t>
  </si>
  <si>
    <t>FECHA TERMINACION DE LA ACTIVIDAD</t>
  </si>
  <si>
    <t>MEDIOS DE VERIFICACION</t>
  </si>
  <si>
    <t>VIABILIDAD</t>
  </si>
  <si>
    <t>RECURSOS</t>
  </si>
  <si>
    <t>CODIGO</t>
  </si>
  <si>
    <t>NOMBRE</t>
  </si>
  <si>
    <t>HOMOLOGACION CUENTAS IMCY</t>
  </si>
  <si>
    <t>APROPIACIÓN
INICIAL</t>
  </si>
  <si>
    <t>TOTALES</t>
  </si>
  <si>
    <t>% DE EJECUCION</t>
  </si>
  <si>
    <t>Fotmato GO-GA-18,Fotos, Videos y listados de asistencias. ubicados en la oficina de comunicaciones y gestion artistica y cultural.</t>
  </si>
  <si>
    <t>Registros fotograficos.</t>
  </si>
  <si>
    <t xml:space="preserve">Registro fotografico,diseño y videos archivados en la oficina de comunicaciones. </t>
  </si>
  <si>
    <t>Archivo fisico y digital jefe de comunicaciones.</t>
  </si>
  <si>
    <t>Pagina web</t>
  </si>
  <si>
    <t>Evidencia fotografica</t>
  </si>
  <si>
    <t>Esta actividad se cumple mediante los literales 3.1 - 3.2 - 3.3 - 3.4 - 3.5 y 3.6</t>
  </si>
  <si>
    <t>Acta Reunion</t>
  </si>
  <si>
    <t>Esta actividad se cumple mediante los literales 5.1 - 5.2 - 5.3 - 5.4 - 5.5 y 5.6</t>
  </si>
  <si>
    <t xml:space="preserve">Esta actividad se cumple mediante los literales 3.1 - 3.2 y 3.3 </t>
  </si>
  <si>
    <t>Portal Web Institucional</t>
  </si>
  <si>
    <t>Se desarrollaron jornadas inscripcion a partir del 9  de enero hasta el 9  de febrero de 2018 con  un total de inscritos para este taller de 234  personas, los cuales iniciaron clases el dia 12 de febrero 2018</t>
  </si>
  <si>
    <t>Se desarrollaron jornadas inscripcion a partir del 9  de enero hasta el 9  de febrero de 2018 con  un total de inscritos para este taller de 11 personas, los cuales iniciaron clases el dia 12 de febrero 2018</t>
  </si>
  <si>
    <t>Se desarrollaron jornadas inscripcion a partir del 9  de enero hasta el 9  de febrero de 2018 con  un total de inscritos para este taller de 421 personas, los cuales iniciaron clases el dia 12 de febrero 2018</t>
  </si>
  <si>
    <t>Se desarrollaron jornadas inscripcion a partir del 9  de enero hasta el 9  de febrero de 2018 con  un total de inscritos para este taller de 63  personas, los cuales iniciaron clases el dia 12 de febrero 2018</t>
  </si>
  <si>
    <t>Se desarrollaron jornadas inscripcion a partir del 9  de enero hasta el 9  de febrero de 2018 con  un total de inscritos para este taller de 130  personas, los cuales iniciaron clases el dia 12 de febrero 2018</t>
  </si>
  <si>
    <t>Se desarrollaron jornadas inscripcion a partir del 9  de enero hasta el 9  de febrero de 2018 con  un total de inscritos para este taller de 59 personas, los cuales iniciaron clases el dia 12 de febrero 2018</t>
  </si>
  <si>
    <t>Se desarrollaron jornadas inscripcion a partir del 9  de enero hasta el 9  de febrero de 2018 con  un total de inscritos para este taller de 43 personas, los cuales iniciaron clases el dia 12 de febrero 2018</t>
  </si>
  <si>
    <t>Se desarrollaron jornadas inscripcion a partir del 9  de enero hasta el 9  de febrero de 2018 con  un total de inscritos para este taller de 49 personas, los cuales iniciaron clases el dia 12 de febrero 2018</t>
  </si>
  <si>
    <t>Se desarrollaron jornadas inscripcion a partir del 9  de enero hasta el 9  de febrero de 2018 con  un total de inscritos para este taller de 147 personas, los cuales iniciaron clases el dia 12 de febrero 2018</t>
  </si>
  <si>
    <t>Se desarrollaron jornadas inscripcion a partir del 9  de enero hasta el 9  de febrero de 2018 con  un total de inscritos para este taller de 299 personas, los cuales iniciaron clases el dia 12 de febrero 2018</t>
  </si>
  <si>
    <t>Se desarrollaron jornadas inscripcion a partir del 9  de enero hasta el 9  de febrero de 2018 con  un total de inscritos para este taller de 64 personas, los cuales iniciaron clases el dia 12 de febrero 2018</t>
  </si>
  <si>
    <t>Se desarrollaron jornadas inscripcion a partir del 9  de enero hasta el 9  de febrero de 2018 con  un total de inscritos para este taller de 220  personas, los cuales iniciaron clases el dia 12 de febrero 2018</t>
  </si>
  <si>
    <t>Se desarrollaron jornadas inscripcion a partir del 9  de enero hasta el 9  de febrero de 2018 con  un total de inscritos para este taller de 9 personas, los cuales iniciaron clases el dia 12 de febrero 2018</t>
  </si>
  <si>
    <t>Se desarrollaron jornadas inscripcion a partir del 9  de enero hasta el 9  de febrero de 2018 con  un total de inscritos para este taller de 3 personas, los cuales iniciaron clases el dia 12 de febrero 2018</t>
  </si>
  <si>
    <t>Se desarrollaron jornadas inscripcion a partir del 9  de enero hasta el 9  de febrero de 2018 con  un total de inscritos para este taller de 136 personas, los cuales iniciaron clases el dia 12 de febrero 2018</t>
  </si>
  <si>
    <t>Se desarrollaron jornadas inscripcion a partir del 9  de enero hasta el 9  de febrero de 2018 con  un total de inscritos para este taller de 20  personas, los cuales iniciaron clases el dia 12 de febrero 2018</t>
  </si>
  <si>
    <t>Se desarrollaron jornadas inscripcion a partir del 9  de enero hasta el 9  de febrero de 2018 con  un total de inscritos para este taller de 25 personas, los cuales iniciaron clases el dia 12 de febrero 2018</t>
  </si>
  <si>
    <t>Ficha de incripcion</t>
  </si>
  <si>
    <t>Formato GO-GA-18</t>
  </si>
  <si>
    <t xml:space="preserve">Esta actividad se cumple mediante los literales 3.1 y 3.2 </t>
  </si>
  <si>
    <t xml:space="preserve">Esta actividad se cumple mediante los literales 4.1 - 4.2 </t>
  </si>
  <si>
    <t>Esta actividad se cumple mediante los literales 1.1 - 1.2 - 1.3 y 1.4</t>
  </si>
  <si>
    <t>Esta actividad se cumple mediante los literales 2.1 - 2.2 - 2.3 -2.4 y 2.5</t>
  </si>
  <si>
    <t xml:space="preserve">Registro </t>
  </si>
  <si>
    <t>Se desarrollaron actividades para el buen funcionamiento de la institucion en la parte de estudiantes en la escuela de formacion y talleres artisticos: Pintura, arreglo de tomas electricos, sondeo de bajantes de agua 3 piso.</t>
  </si>
  <si>
    <t>Infome contratistas</t>
  </si>
  <si>
    <t xml:space="preserve">2015-768920063-5
2015-768920063-6
</t>
  </si>
  <si>
    <t>2015-768920050-6
2015-768920050-7</t>
  </si>
  <si>
    <t>2015-768920039-8
2015-768920039-9</t>
  </si>
  <si>
    <t>RP.Implementacion del Programa Proteccion Patrimonio Cultural</t>
  </si>
  <si>
    <t>EST.Implementacion del Programa Proteccion Patrimonio Cultural</t>
  </si>
  <si>
    <t>RP.SDO/2017 Implementacion del Programa Proteccion Patrimonio Cultural</t>
  </si>
  <si>
    <t xml:space="preserve">7.02.02.05.05.01
</t>
  </si>
  <si>
    <t xml:space="preserve">
7.02.02.05.05.02
</t>
  </si>
  <si>
    <t>7.02.02.05.05.03</t>
  </si>
  <si>
    <t xml:space="preserve">RP.Construccion,Mantenimiento y Adecuacion de Infraestructura Artistica Cultural-Otras Bibliotecas
</t>
  </si>
  <si>
    <t xml:space="preserve">
'EST.Construccion,Mantenimiento y Adecuacion de Infraestructura y Cultura.
</t>
  </si>
  <si>
    <t xml:space="preserve">
'RP.SDO/2017 Construccion.Mantenimiento y Adecuacion de Infraestructura Artistica Cultural-Otras Bibliotecas</t>
  </si>
  <si>
    <t>2.3.01.01.01.39.01.01</t>
  </si>
  <si>
    <t>2.3.01.01.01.39.01.02</t>
  </si>
  <si>
    <t>2.3.01.01.01.39.01.04</t>
  </si>
  <si>
    <t>R.P. CONSTRUCCION,MTO Y ADECU</t>
  </si>
  <si>
    <t>EST. CONSTRUCCION,MTO Y ADECU</t>
  </si>
  <si>
    <t>RP. SDO/VIG. ANTERIOR CONSTRUCCION,MTO Y ADECU</t>
  </si>
  <si>
    <t xml:space="preserve">2015-768920057-4
2015-768920057-5
</t>
  </si>
  <si>
    <t>7.02.02.05.03. 01</t>
  </si>
  <si>
    <t>7.02.02.05.03. 02</t>
  </si>
  <si>
    <t>7.02.02.05.03. 03</t>
  </si>
  <si>
    <t>2.3.05.02.98.01.01</t>
  </si>
  <si>
    <t>2.3.05.02.98.01.02</t>
  </si>
  <si>
    <t>2.3.05.02.98.01.03</t>
  </si>
  <si>
    <t>R.P IMPLEMENTACION PROTECCION</t>
  </si>
  <si>
    <t>EST. IMPLEMENTACION PROTECCION</t>
  </si>
  <si>
    <t>R.P SDO/VIG. ANTERIOR  IMPLEMENTACION PROTECCION</t>
  </si>
  <si>
    <t>7.02.02.05.02.01</t>
  </si>
  <si>
    <t>RP.Mantenimiento del Programa,Capacitacion e Investigacion Artistica y Cultural</t>
  </si>
  <si>
    <t>2.3.04.01.98.05.01</t>
  </si>
  <si>
    <t>RP.ESCUELA DE ARTES INTEGRALES</t>
  </si>
  <si>
    <t>2.3.04.01.98.01.01</t>
  </si>
  <si>
    <t>RP.ESCUELA DE PROCESOS Y PROGRAMAS</t>
  </si>
  <si>
    <t>7.02.02.05.02.03</t>
  </si>
  <si>
    <t>RP.Apoyo al Estimulo de la Creacion Artistica y cutural de Yumbo.</t>
  </si>
  <si>
    <t>7.02.02.05.02.04</t>
  </si>
  <si>
    <t>'RP.SDO/2017 Mantenimiento del Programa,Capacitacion e Investigacion Artistica y Cultural</t>
  </si>
  <si>
    <t>'7.02.02.05.01.03</t>
  </si>
  <si>
    <t>'EST.Mantenimiento del Programa,Capacitacion e Investigacion artistica y cultural</t>
  </si>
  <si>
    <t>RP.SDO/VIG ANTERIOR .ESCUELA DE ARTES INTEGRALES</t>
  </si>
  <si>
    <t>EST. ESCUELA DE PROCESOS Y PROGRAMAS</t>
  </si>
  <si>
    <t>2.3.04.01.98.01.02</t>
  </si>
  <si>
    <t>RP.SDO/VIG ANTERIOR ESCUELA DE PROCESOS Y PROGRAMAS</t>
  </si>
  <si>
    <t>2.3.04.01.98.01.04</t>
  </si>
  <si>
    <t>2.3.04.01.98.05.03</t>
  </si>
  <si>
    <t>7.02.02.05.01.01</t>
  </si>
  <si>
    <t>SGP.Implementacion del Programa de Fomento Apoyo y Difusion de Eventos Artisticos y Culturales</t>
  </si>
  <si>
    <t>2.3.03.01.98.04.01</t>
  </si>
  <si>
    <t>S.G.P ENCUENTRO NACIONAL DE MUSICA</t>
  </si>
  <si>
    <t>'RP.Implementacion del Programa de Fomento Apoyo y Difusion de Eventos Artisticos y Culturales</t>
  </si>
  <si>
    <t>'7.02.02.05.01.02</t>
  </si>
  <si>
    <t>2.3.03.01.98.03.01</t>
  </si>
  <si>
    <t>RP.PROMOCION DIFUSION REGISTRO</t>
  </si>
  <si>
    <t>2.3.03.01.98.03.03</t>
  </si>
  <si>
    <t>7.02.02.05.01.05</t>
  </si>
  <si>
    <t>RP.SDO/2017 Implementacion del Programa de Fomento Apoyo y difusion de Eventos Artisticos y culturales</t>
  </si>
  <si>
    <t>2.3.03.01.98.01.03</t>
  </si>
  <si>
    <t>RP.SDO/VIG. ANTERIOR FORTALECIMIENTO</t>
  </si>
  <si>
    <t>RP.SDO/VIG. ANTERIOR PROMOCION</t>
  </si>
  <si>
    <t>7.02.02.05.01.03</t>
  </si>
  <si>
    <t>2.3.03.01.98.01.02</t>
  </si>
  <si>
    <t>EST. FORTALECIMIENTO AL FOMENTO</t>
  </si>
  <si>
    <t>'7.02.02.05.01.05</t>
  </si>
  <si>
    <t>EST.Implementacion del Programa de Fomento,apoyo y difusion de Eventos Artisticos y Culturales</t>
  </si>
  <si>
    <t>7.02.02.05.01.04</t>
  </si>
  <si>
    <t>'RA. Implementacion del Programa de Fomento Apoyo y Difusion de eventos Artisticos y Culturales</t>
  </si>
  <si>
    <t>2.3.03.01.98.01.06</t>
  </si>
  <si>
    <t>R.A FORTALECIMIENTO AL FOMENTO</t>
  </si>
  <si>
    <t>2.3.03.01.98.01.01</t>
  </si>
  <si>
    <t>RP. FORTALECIEMINTO AL FOMENTO</t>
  </si>
  <si>
    <t>'RP/SDO/2017 Dotacion de Biblioteca Publicas</t>
  </si>
  <si>
    <t>7.02.02.05.06.01.01</t>
  </si>
  <si>
    <t>2.3.01.01.03.39.01.04</t>
  </si>
  <si>
    <t>RP. SDO/VIG. ANTERIOR DOTACION BIBLIOTECA PUBLICA MUNICIPAL</t>
  </si>
  <si>
    <t>7.02.02.05.06.02.01</t>
  </si>
  <si>
    <t>RP.Mantenimiento y Fortalecimiento de Biblioteca Publica</t>
  </si>
  <si>
    <t>2.3.01.01.03.39.02.01</t>
  </si>
  <si>
    <t>RP. MANTENIMIENTO Y FORTALECIMEINTO BIBLIOTECAS</t>
  </si>
  <si>
    <t>'EST.Mantenimiento y Fortalecimiento de Biblioteca</t>
  </si>
  <si>
    <t>7.02.02.05.06.02.02</t>
  </si>
  <si>
    <t>2.3.01.01.03.39.02.02</t>
  </si>
  <si>
    <t>EST. MANTENIMIENTO Y FORTALECIMIENTO BIBLIOTECA</t>
  </si>
  <si>
    <t>'7.02.02.05.06.02.03</t>
  </si>
  <si>
    <t>7.02.02.05.06.02.03</t>
  </si>
  <si>
    <t>RP.SDO/2017 Mantenimiento y fortalecimiento de Biblioteca Publica</t>
  </si>
  <si>
    <t>2.3.01.01.03.39.02.03</t>
  </si>
  <si>
    <t>RP.SDO/VIG ANTERIOR MANTENIMIENTO Y FORTALECIMIENTO BIBLIOTECA</t>
  </si>
  <si>
    <t xml:space="preserve">Se realizó apoyo logístico y fotográfico en el desarrollo de la semana mayor </t>
  </si>
  <si>
    <t>Se desarrollaron jornadas inscripcion a partir del 9  de enero hasta el 9  de febrero de 2018 con  un total de inscritos para este taller de 10  personas, los cuales iniciaron clases el dia 12 de febrero 2018</t>
  </si>
  <si>
    <t>2.4 Realizar 5 Jornadas de sensibilizacion  sobre la proteccion del patrimonio cultural del municipio.</t>
  </si>
  <si>
    <t xml:space="preserve">Se desarrollaron los siguientes boletines de prensa teniendo como objetivo comunicar los servicios y las actidades que fomenta el instituto municipal de cultura:
001 CONVOCATORIA
002 PREMIOS REVISTA SALSA 2018.
003 GRUPOS SELECCIONADOS PARA EL 12° CONCURSO NACIONAL DE DANZA EN PAREJA “SOY COLOMBIANO” 
004 CONVOCATORIA MUNICIPAL
005 EXPOSICIÓN PAISAJE CULTURAL CAFETERO
006 BUEN BALANCE EN LAS INSCRIPCIONES DE LOS TALLER DE FORMACIÓN  
007 OBRA DE TEATRO “QUIJOTE”  ESPEJO DEL HOMBRE  
008 EXPOSICIÓN “GENTE Y BICICLETAS”
</t>
  </si>
  <si>
    <t>1.Realizar Fortalecimiento al servicio de asesoria y orientacion bibliotecaria.</t>
  </si>
  <si>
    <t>1.2 Capacitacion en uso y apropiacion de las tic.</t>
  </si>
  <si>
    <t>1.1 Capacitacion personal bibliotecario.</t>
  </si>
  <si>
    <t>Registro fotografico y registro fonico</t>
  </si>
  <si>
    <t>Con el objetivo  promover y estimular habitos de lectura, generar condiciones idoneas para que nuestro municipio se proyecte y se contrutya a travez del conocimineto, l a lectura y la escritura de manera ludica y formativa. Para lo cual se desarrollo y se ejecuto La SEMANA DEL IDIOMA, DEL LIBRO Y DERECHOS DE AUTOR, esta actividad se desarrolla duarnte la semana del 23 al 27 de bril,Teniendo una programacion variada, dirigida a toda la comunidad en general del muncipio de yumbo y la poblacion estudiantil teniendo actividades como:
1/ foro del idioma(El uso del idioma en la sredes)
2/ confernecia literaria(Escritor andes caicedo)
3/ Recital poetico (Parque uribe)
4/Cuenteria (I.E Rosa Zarate de peña Dapa)
5/Cuenteria (I.E Alberto Mendoza Mayor)
6/Taller de imprenta Manual(Sala de exposiciones IMCY)
7/Recital Musical(Maestro jairo Ojeda)
8/Cuenteria(I.E Jose Maria Cordoba)
9/Cierre Semana Del Idioma(Plazoleta PArque Belalcazar)
Esta actividad conto con la participacion 967 Beneficiados,</t>
  </si>
  <si>
    <t>listados de asistencias, Registros fotograficos.</t>
  </si>
  <si>
    <t>APROPIACION DEFINITIVA ABRIL 30</t>
  </si>
  <si>
    <t>EJECUCION DE RECURSOS A ABRIL 30</t>
  </si>
  <si>
    <t>TOTAL  APROPIACION META A ABRIL 30</t>
  </si>
  <si>
    <t>TOTAL EJECUCION META A ABRIL 30</t>
  </si>
  <si>
    <t>% EJECUCION META A ABRIL 30</t>
  </si>
  <si>
    <t>7.02.02.05.01.06</t>
  </si>
  <si>
    <t>SGP. SDO / 2017 Implementacion del Programa de Fomento Apoyo y Difusion de Eventos Artisticos y Culturales</t>
  </si>
  <si>
    <t>2.3.03.01.98.04.04</t>
  </si>
  <si>
    <t>SGP. SDO VIG ANTERIOR ENCUENTRO</t>
  </si>
  <si>
    <t>7.02.02.05.06.02.04</t>
  </si>
  <si>
    <t>RP. SDO/2017 Biblioteca</t>
  </si>
  <si>
    <t>2.3.01.01.03.39.02.05</t>
  </si>
  <si>
    <t>RP.SDO/ 2017 BIBLIOTEC</t>
  </si>
  <si>
    <t>APROPIACION DEFINITIVA MAYO 30</t>
  </si>
  <si>
    <t>EJECUCION DE RECURSOS A MAYO 30</t>
  </si>
  <si>
    <t>TOTAL  APROPIACION META A MAYO 30</t>
  </si>
  <si>
    <t>TOTAL EJECUCION META A MAYO 30</t>
  </si>
  <si>
    <t xml:space="preserve">El XI encuentro nacional de danzas por pareja se desarrolla con el objetivo de promover el desarrollo cultural del baile en pareja en el municipio, esta actividad  realiza mediante un aconvocatoria a nivel nacional de las parejas que hacen trabajo en cada una de las organizaciones y se selecciona 10 parejas nacionales y se organiza la programacion a llevar a cabo con las parejas invitadas donde se involucran talleres de formacion y 3 galas con un jurado calificador y se da una premiacion. esta actividad se desarrolla en el Auditorio del  instituto municipal de cultura los dias 27 al 29 de abril, conto con la participacion de 810 personas, entre niños, adolescentes, jovenes y adultos.
</t>
  </si>
  <si>
    <t xml:space="preserve">Con el objetivo de fomentar espacios de sana convivencia para impulsar compórtamientos de cultura ciudadana a tarves de elementos ludicos y didacticos para niños y niñas del municipio de yumbo escolares y no escolares. Según lo anterior esta actividad se divide en tres acciones especificas: Actividades con brinca brinca e inflables, Actividades de cultura Ciudadana com pinta tu dibujo y pintucaritas y por ultimo Proyeccion de pelicula, a continuacion se describe lugar, fecha e impactados por cada actividad:
1/ I.E Juan b palomino barrio uribe comuna 2 , Febrero 23, Impactados : 146 Niños y niñas jornada mañana.
2/ I.E Juan b palomino barrio uribe comuna 2 , Febrero 23, Impactados : 57 Niños y niñas Jornada Tarde.
3/I.E jhon F Kennedy comuna 4, Marzo 15, Impactados:342 Niños,Adolescentes y jovenes
4/ Barrio MAdrigal Comuna 4, Marzo 16, Impactados: 54 Niños, Adolescentes y JovenesNiños 
5/ I.E Ceat General Comuna 4, Marzo 20, Impactados 110  Niños, Adolescentes y JovenesNiños 
6/I.E Pedro Sanchez Tello Comuna 3, Abril 4, Impactados 128  Niños, Adolescentes y JovenesNiños 
7/ I.E Pedro Sanchez Tello Comuna 3, Abril 4 Impactados 110  Niños, Adolescentes y JovenesNiños 
8/ I.E Manuela Beltran Comuna 2, Abril 10, Impactados 203  Niños, Adolescentes y JovenesNiños 
9/ I.E Manuela Beltran,Abril 10, Impactados 154  Niños, Adolescentes y JovenesNiños 
10/ I.E Jose Maria Cordoba, Abril 17, Impactados 609  Niños, Adolescentes y JovenesNiños 
11/ I.E Policarpa Salavarrieta Vereda Dapa, Abril 18, Impactados 380  Niños, Adolescentes y JovenesNiños 
12/ I.E San Pedro Claver, Corregimiento De Mulalo, Abril 20, Impactados 70  Niños, Adolescentes y JovenesNiños 
13/ Barrio Portales De Yumbo, Comuna 4, Abril 21, Impactados 92  Niños, Adolescentes y JovenesNiños 
14/ I.E Simon Bolivar Corregimiento la Olga, Abril 24, Impactados 22  Niños, Adolescentes y JovenesNiños 
15 I.E Manuel Maria Sanchez Comuna 1, Abril 25, Impactados 192  Niños, Adolescentes y JovenesNiños 
16/ I.E Juana Maria Caldas Corregimiento San marcos, Abril 26, Impactados: 43  Niños, Adolescentes y JovenesNiños 
17 I.E Rosa Zarate de peña, Corregimiento de Dapa, Abril 28, Impactados, 120  Niños, Adolescentes y JovenesNiños 
18/ Barrio Dionisio Calderon comuna 4, Abril 29,  Impactados 50  Niños, Adolescentes y JovenesNiños  y poblacion en general.
</t>
  </si>
  <si>
    <t>El instituto municpal de cultura desarrolla y ejecuta un programa radial de 30 minutos los dias miercoles, en la emisora local del municpio donde el objetivo de esta dar a conocer la programacion semanal que desarrollara el instituto a su vez rinde informes sobre las actividades ya ejecutadas.
hasta el momento se han desarrollado  20 programas.</t>
  </si>
  <si>
    <t>Registro fotografico</t>
  </si>
  <si>
    <t>CANTIDAD EJECUTADA A JUNIO 30</t>
  </si>
  <si>
    <t>RESULTADO A JUNIO 30</t>
  </si>
  <si>
    <t>% EJECUCION META A JUNIO 30</t>
  </si>
  <si>
    <t>% EJECUCION META A MAYO 30</t>
  </si>
  <si>
    <t>APROPIACION DEFINITIVA JUNIO 30</t>
  </si>
  <si>
    <t>EJECUCION DE RECURSOS A JUNIO 30</t>
  </si>
  <si>
    <t>TOTAL  APROPIACION META A JUNIO 30</t>
  </si>
  <si>
    <t>TOTAL EJECUCION META A JUNIO 30</t>
  </si>
  <si>
    <t>7.02.02.05.05.04</t>
  </si>
  <si>
    <t>RP.SDO/2017 Bibliotec</t>
  </si>
  <si>
    <t>7.02.02.05.05.05</t>
  </si>
  <si>
    <t>RP.SDO/2017 Interventoria Bibliotec</t>
  </si>
  <si>
    <t>2.3.01.01.01.39.01.06</t>
  </si>
  <si>
    <t>RP . SDO/2017 BIBLIOTEC</t>
  </si>
  <si>
    <t>R.P SDO/2017 INTERVENTORIA BIBLOTEC</t>
  </si>
  <si>
    <t xml:space="preserve">Se realizaron las siguientes actividades:
1/ febrero 13 y 20, Exposicion  itinerante marginalidad (habitantes de calle);lugar: colegio san francisco javier y Comfandi Yumbo ;  Beneficiados:176  Estudiantes
2/Marzo 21, Exposicion Gente en bicicleta,Lugar: Sala de exposiciones IMCY,Beneficiados: 202 Estudiantes,
3/febrero 8 al 27 :Exposicion paisaje cultural cafetero: lugar Sala de exposiciones permanentes IMCY: Beneficiados: 150 personas
4/  Febrero 8 al 28: Exposicion Nuestra plaza de mercado Yumbo,Lugar  Biblioteca departamental jorge garces borrero, Beneficiados: 6334 Personas.
5/ Exposicion mirada infantil de la semana mayor,Lugar: Sala de exposiciones permanetes IMCY, Tema: Conocer las celebridades religiosas del municipio ya que tienen que ver con el patrimonio, Semana Santa. Beneficiarios: 98 Estuduiantes.
6/ Exposicion Nuestra plaza de mercado, en guadalajara de buga, Lugar: Cada de la cultura buga,Objetivo, Sensibilizar y reflexionar a cerca de vovler a las plazas de mercado, lugar donde anteriormente todas las familias  de colombia hacian sus mercados.Beneficiados: 808 
</t>
  </si>
  <si>
    <t>Esta actividad se desarrollo en el plazoleta del camy donde se conto con la participacion de diferentes grupos musicales del instituto municipal de cultura y algunos externos, tambien se desarrolla un acto protocolario donde se exponen la bandera, el himno de nuestro muicipio y su historia, esta actividad conto con tarima, silleteria, carpa, pantalla led, luces led roboticas., refrigerios para los artistas, tuvo un impacto de aproximadamente 550 personas como expectadores.</t>
  </si>
  <si>
    <t>Registro fotografico, videos</t>
  </si>
  <si>
    <t xml:space="preserve">Se graduador de la escuela de artes integradas 8  alumnos de los cuales recibieron cerficado de formacion para el trabajo, y estan aptos para el ingreso a la  universidad del valle y el conservatorio ya que cuentan con las competencias suficientes para su proceso de admision. 
 Se les realiza acto ceremonial donde se hace la debida entrega de sus certificaciones y  </t>
  </si>
  <si>
    <t>Se realizaron las siguientes actividades de capacitacion, las cuales se nombran a continuacion:
1/ febrero 13, Capacitacion itinerante marginalidad (habitantes de calle);lugar: colegio san francisco javier;  Beneficiados:80 Estudiantes
2/ febrero 20, Capacitacion itinerante marginalidad (habitantes de calle), Lugar: Colegio Comfandi Yumbo,Beneficiados: 96 Estudiantes
3/Marzo 21, Capacitacion Gente en bicicleta,Lugar: Sala de exposiciones IMCY,Beneficiados: 81 Estudiantes,
4/ Marzo 22, Capacitacion Gente en bicicleta,Lugar: Sala de exposiciones IMCY,Beneficiados: 103 Estudiantes de la I,E Frnacisco javier,
5/Marzo 23, Capacitacion Gente en bicicleta,Lugar: Sala de exposiciones IMCY,Beneficiados: 18 Estudiantes de la I,E Pedro antonio sanchez tello
6/Capacitacion mirada infantil de la semana mayor,Lugar: Sala de exposiciones permanetes IMCY, Tema: Conocer las celebridades religiosas del municipio ya que tienen que ver con el patrimonio, Semana Santa. Beneficiarios: 98 Estudiantes.
7/Capacitacion Maleta didactica Musica para la vida, Lugar: Colegio ces Kids, Tema; A tarves de la historia de los primeros pobladores de Yumbo  (Indigenas), Se relata una historia  donde se empieza  a ver los inicios de la Musica, La danza y el valor por el Agua como tesoro para la vida, Beneficiarios: 80 Niños
8/ Mayo 09, Capacitacion Maleta didactica Musica para la vida, Lugar: liceo infantil el mundo de winnie, Tema: A tarves de la historia de los primeros pobladores de Yumbo  (Indigenas), Se relata una historia  donde se empieza  a ver los inicios de la Musica, La danza y el valor por el Agua como tesoro para la vida, Beneficiarios: 67 Niños, 10 adultos total: 77
9/ Mayo 10, Capcitacion maleta didactica Musica para la vida,Lugar :  Colegio Principe de paz, Tema: A traves de la historia de los primeros pobladores de Yumbo  (Indigenas), Se relata una historia  donde se empieza  a ver los inicios de la Musica, La danza y el valor por el Agua como tesoro para la vida, Beneficiarios:39 niños
10/ Mayo 15, Capcitacion maleta didactica Musica para la vida,Lugar : Colegio Bautista, Tema: A traves de la historia de los primeros pobladores de Yumbo  (Indigenas), Se relata una historia  donde se empieza  a ver los inicios de la Musica, La danza y el valor por el Agua como tesoro para la vida, Beneficiarios:47 Niños</t>
  </si>
  <si>
    <t xml:space="preserve">Durante el periodo que comprende de Febrero a junio 2018 se han actualizado las carteleras 20 veces con informacion concerniente al trabajo que hace la entidad, eventos, talleres y demas.  Se tiene programada 42 actualizaciones durante 11 meses. </t>
  </si>
  <si>
    <t xml:space="preserve">En el mes de Febrero del 2018 se incio un proceso de renovacion de la pagina Web y redes sociales de la entidad, esto con el fin de mantener a la comunidad mas informada de todo lo que pasa en el IMCY es asi, que se esta en constante actualizacion del Banner de la pagina Web y la red social Facebook publicando las noticias, boletines de prensa, comunicados y flayer publicitarios. hasta el momento se desarrollaron 20 actualizaciones de 42 programadas durante 11 meses , </t>
  </si>
  <si>
    <t>1/ Se brindo apoyo a la fundacion liatind sound para la participácion en un encuentro de bandas en el muncipio de silvia cauca, a esta fundacion se les apoya con transporte.</t>
  </si>
  <si>
    <t>La biblioteca publica municipal  tiene como mision en los usuarios a los que sirve ofrecer servicios y recursos que tengan impacto en la sociedad y poder fidelizar a sus visitantes y al mismo tiempo, conseguir llegar a los segmentos de la poblacion que no conocen la biblioteca, o que no la utilizan, por lo anterior se viene desarrollando esta actividad, A continuacion se listan las instituciones  a las cuales se les a llegado:
1/ I.E Manuela beltran Grado 2
2/ I. E Juan XXIII Grado Jardin A
3/ I.E Juan XXIII Grado Jardin B
4/ I.E Manuela Beltran Grado 3
5/ I.E Juan XXIII Grado Transicion
6/ Colegio Principe de paz Grado 4
7/ Colegio Bautista Grado 3
8/ I.E Manuela Beltran GradoTransicion
Se Impactaron un total de 334 Niños y Niñas de diferentes instituciones educativas.</t>
  </si>
  <si>
    <t xml:space="preserve">Esta actividad va dirigida a niños, niñas de la primera infancia y a los padres, donde se vienen realizadando actividades como: animación de lectura, manualidad con el cuento leído, explorando mis sentidos, rondas,  lectura compartida con los padres, con  el fin de sensibilizar a los padres  de la importancia de la lectura en las primeras edades de los niños esto con el fin  de crear un  habito  de lectura en los padres poder insentivar a los niños y  niñas al gusto y  disfrute de los libros.
1/ Goticas de Lectura “Animacion de Lectura” Cuando El elefante camina
2/ Goticas de Lectura “Lectura de Imagenes”  Libro de imagenes
3/ Goticas de Lectura “Lectura Compartida” ¡A Bañarse!
Se atendieron un total de 182 Niños y niñas.
</t>
  </si>
  <si>
    <t xml:space="preserve">Es una actividad social que permite a través de la entonación, pronunciación,ritmo y volumen de la voz darle vida y significado a un texto escrito para que la persona que escuche pueda sonar, imaginar o exteriorizar sus emociones y sentimientos. Esta actividad va dirigida a toda la comunidad  y poblacion estudiantil del municipio, a los asistentes de la sala infantil, de manera aleatoria o a solicitud de los niños o jovenes asistentes.
1/ Lectura en Voz Alta "El Tigre y el raton"
2/ Lectura en Voz Alta "Una sopa de Piedra"
3/ Lectura en Voz Alta" Perro azul"
Se atendieron 298 Niños y jovenes
 </t>
  </si>
  <si>
    <t>Esta actividad va relacionada con los puntos  2,1 , 2,2 y 2,3</t>
  </si>
  <si>
    <t xml:space="preserve">El cuento es una actividad didáctica llena de sentido que hay que planificar cuidadosamente. 
Si la llevamos a cabo convenientemente, ayudaremos al niño o el joven a introducirse en un mundo lleno de posibilidades que le llevará a ampliar su conocimiento y a desarrollar su imaginación. Los cuentos nos sirven para: 
• Inventarnos nuevos mundos, • Jugar con las palabras, • Conocer o imaginar nuevos personajes , • Soñar despiertos , • Divertirnos , • Potenciar el pensamiento de una forma creativa.
Esta actividad se desarrolla en al biblioteca y va dirjida a toda la coumnidad del municipio.
1/ Hora del Cuento “Animacion de Lectura” Cuidado con los cuentos de lobos
2/ Hora del Cuento “Animacion de Lectura”  Vaya apetito tiene el zorrito
3/ Hora del Cuento “Animacion de Lectura”  No te rias, pepe
Hasta el moneto tenemos un impacto de 350 personas.
</t>
  </si>
  <si>
    <t xml:space="preserve">Se contempla que todos los servicios deberán ser prestados en igualdad de condiciones a los ciudadanos. De esta manera, la biblioteca pública garantizará las herramientas y recursos necesarios para prestar sus servicios en condiciones de calidad a personas que se encuentran en situación de discapacidad y tambien a toda la coumunidad en  general que quieran acceder a la biblioteca y sus servicios de forma gratuita.
En total son cinco categorías, 
1/ préstamo externo y consulta en sala, 
2/ acceso a internet y a las TIC, 
3/ asesoría y orientación, 
4/ formación y capacitación, 
5/eventos y actividades.
Hasta corte mayo 30 Se tiene un impacto 3589 personas atendidas en todos los 5 servicios. </t>
  </si>
  <si>
    <t xml:space="preserve">Actividad encaminada a la capacitacion  del personal como aprendizaje, al  cual es impartido al personal que labora en la entidad, esto con el  objetivo de aumentar los conocimientos y cambiar actitudes en el desempeño de su  trabajo. 
La actividad se desarrollo en 2 espacios los cuales fueron,  Taller de Clima Laboral “Lugar Biblioteca Municipal” y
Taller de Promocion de Lectura “Lugar Biblioteca Departamental”, con este se Beneficiaron 25  personas
</t>
  </si>
  <si>
    <t>listados de asistencias, Registros fotograficos.
Certificacion biblioteca departamental</t>
  </si>
  <si>
    <t>listados de asistencias</t>
  </si>
  <si>
    <t>listados de asitencias,
Registro fotografico</t>
  </si>
  <si>
    <t>listados de asistencias, llave del saber</t>
  </si>
  <si>
    <t xml:space="preserve">Resolucion </t>
  </si>
  <si>
    <t>Esta actividad se cumple mediante los literales 1.1</t>
  </si>
  <si>
    <t xml:space="preserve">
2015-768920056-7
2015-768920056-8</t>
  </si>
  <si>
    <t>CANTIDAD EJECUTADA A MARZO 31</t>
  </si>
  <si>
    <t>CANTIDAD EJECUTADA A ABRIL 30</t>
  </si>
  <si>
    <t>CANTIDAD EJECUTADA A MAYO 30</t>
  </si>
  <si>
    <t>APROPIACION DEFINITIVA JULIO 30</t>
  </si>
  <si>
    <t>EJECUCION DE RECURSOS A JULIO 30</t>
  </si>
  <si>
    <t>TOTAL  APROPIACION META A JULIO 30</t>
  </si>
  <si>
    <t>TOTAL EJECUCION META A JULIO 30</t>
  </si>
  <si>
    <t>% EJECUCION META A JULIO 30</t>
  </si>
  <si>
    <t xml:space="preserve">Con el objetivo de garantizar una educacion artistica de calidad y el cumplimiento de la mision institucional se desarrollo reuniones con los siguientes temas y fechas:
1/ Fecha: 2 de febrero 2018, Lugar: Instalaciones IMCY Salon #4, Tema: Concertacion de actividades para inicio del periodo 2018-1  este se dio mediante acta de reunioon y cumpliendon la siguiente agenda: 1. Saludo de bienvenida del  Gerente Dr. Luis Albeiro Gutiérrez 2. Presentación del Dr. Oscar fuentes Apoyo a la escuela 3. Información de calidad y planeación 4. Cronograma de actividades 5. Notas estudiantes 2 y 4  semestre 6. Proposiciones y varios.
</t>
  </si>
  <si>
    <r>
      <rPr>
        <sz val="10"/>
        <rFont val="Arial"/>
        <family val="2"/>
      </rPr>
      <t xml:space="preserve">EL XX ENCUENTRO NACIONAL DE DANZAS NUESTRA TIERRA - IMCY - 2018 : Tiene como obejtivo promover las costumbres y tradiciones de la danza nacional y el desarrollo cultural. 
El encuentro se desarrolla mediante diferentes etapas las cuales son: Se envian las invitaciones a las mejores agrupaciones del pais donde se tiene como objetivo el trabajo tradicional de los grupos que vienen haciendo investigacion en cada una de las regiones del pais invitando,  7 grupos nacionales, 9 municipales y 3 departamentales igualmente se organiza la programacion a llevar a cabo con los grupos invitados, donde se involucran talleres de formacion en instituciones educativas y comunidad en general, 4 galas en plaza principal. Este evento se desarrolla del 27 de junio al 1 de julio en horario Diurno y nocturno.
La poblacion objetivo es: grupos artisticos y poblacion en general.
Impacto: 26 grupos artisticos donde se beneficiaron 700 personas,
              5300 Personas comunidad en general Impactos Directos.
              2200 Personas Comunidad flotante impactos Indirectos.
</t>
    </r>
    <r>
      <rPr>
        <b/>
        <sz val="10"/>
        <rFont val="Arial"/>
        <family val="2"/>
      </rPr>
      <t xml:space="preserve">TOTAL PERSONAS ATENDIDAS: 8.200
</t>
    </r>
  </si>
  <si>
    <t>CANTIDAD EJECUTADA A JULIO 30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</si>
</sst>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64" formatCode="&quot;$&quot;\ #,##0"/>
    <numFmt numFmtId="165" formatCode="_(&quot;$&quot;\ * #,##0_);_(&quot;$&quot;\ * \(#,##0\);_(&quot;$&quot;\ * &quot;-&quot;??_);_(@_)"/>
    <numFmt numFmtId="166" formatCode="&quot;$&quot;\ #,##0.00"/>
    <numFmt numFmtId="167" formatCode="0.0%"/>
    <numFmt numFmtId="168" formatCode="0.0"/>
    <numFmt numFmtId="169" formatCode="_-* #,##0.00_-;\-* #,##0.00_-;_-* &quot;-&quot;??_-;_-@_-"/>
  </numFmts>
  <fonts count="24" x14ac:knownFonts="1">
    <font>
      <sz val="11"/>
      <color rgb="FF000000"/>
      <name val="Calibri"/>
    </font>
    <font>
      <sz val="11"/>
      <color rgb="FF000000"/>
      <name val="Arial"/>
      <family val="2"/>
    </font>
    <font>
      <b/>
      <sz val="11"/>
      <color rgb="FF000000"/>
      <name val="Calibri"/>
      <family val="2"/>
    </font>
    <font>
      <b/>
      <sz val="12"/>
      <color rgb="FF000000"/>
      <name val="Arial"/>
      <family val="2"/>
    </font>
    <font>
      <sz val="10"/>
      <color rgb="FF000000"/>
      <name val="Arial"/>
      <family val="2"/>
    </font>
    <font>
      <sz val="12"/>
      <color rgb="FF000000"/>
      <name val="Arial"/>
      <family val="2"/>
    </font>
    <font>
      <b/>
      <sz val="10"/>
      <color rgb="FF000000"/>
      <name val="Calibri"/>
      <family val="2"/>
      <scheme val="minor"/>
    </font>
    <font>
      <sz val="10"/>
      <name val="Calibri"/>
      <family val="2"/>
      <scheme val="minor"/>
    </font>
    <font>
      <b/>
      <sz val="16"/>
      <color rgb="FF000000"/>
      <name val="Arial"/>
      <family val="2"/>
    </font>
    <font>
      <sz val="10"/>
      <color rgb="FF000000"/>
      <name val="Arial"/>
      <family val="2"/>
    </font>
    <font>
      <sz val="10"/>
      <name val="Arial"/>
      <family val="2"/>
    </font>
    <font>
      <sz val="11"/>
      <name val="Calibri"/>
      <family val="2"/>
    </font>
    <font>
      <sz val="10"/>
      <name val="Arial"/>
      <family val="2"/>
    </font>
    <font>
      <sz val="11"/>
      <color rgb="FF000000"/>
      <name val="Calibri"/>
      <family val="2"/>
    </font>
    <font>
      <sz val="11"/>
      <color rgb="FF000000"/>
      <name val="Calibri"/>
      <family val="2"/>
    </font>
    <font>
      <sz val="9"/>
      <color indexed="81"/>
      <name val="Tahoma"/>
      <family val="2"/>
    </font>
    <font>
      <b/>
      <sz val="9"/>
      <color indexed="81"/>
      <name val="Tahoma"/>
      <family val="2"/>
    </font>
    <font>
      <b/>
      <sz val="10"/>
      <color rgb="FF000000"/>
      <name val="Arial"/>
      <family val="2"/>
    </font>
    <font>
      <b/>
      <sz val="10"/>
      <name val="Arial"/>
      <family val="2"/>
    </font>
    <font>
      <b/>
      <sz val="11"/>
      <name val="Arial"/>
      <family val="2"/>
    </font>
    <font>
      <b/>
      <sz val="12"/>
      <name val="Arial"/>
      <family val="2"/>
    </font>
    <font>
      <b/>
      <sz val="11"/>
      <color rgb="FF000000"/>
      <name val="Arial"/>
      <family val="2"/>
    </font>
    <font>
      <b/>
      <sz val="9"/>
      <name val="Arial"/>
      <family val="2"/>
    </font>
    <font>
      <sz val="10"/>
      <name val="Arial"/>
      <family val="2"/>
    </font>
  </fonts>
  <fills count="17">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0000"/>
        <bgColor indexed="64"/>
      </patternFill>
    </fill>
    <fill>
      <patternFill patternType="solid">
        <fgColor rgb="FF7030A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39997558519241921"/>
        <bgColor indexed="64"/>
      </patternFill>
    </fill>
  </fills>
  <borders count="81">
    <border>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rgb="FF000000"/>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rgb="FF000000"/>
      </top>
      <bottom/>
      <diagonal/>
    </border>
    <border>
      <left style="thin">
        <color indexed="64"/>
      </left>
      <right/>
      <top style="thin">
        <color indexed="64"/>
      </top>
      <bottom style="medium">
        <color indexed="64"/>
      </bottom>
      <diagonal/>
    </border>
    <border>
      <left style="thin">
        <color rgb="FF000000"/>
      </left>
      <right/>
      <top style="medium">
        <color indexed="64"/>
      </top>
      <bottom/>
      <diagonal/>
    </border>
    <border>
      <left style="thin">
        <color rgb="FF000000"/>
      </left>
      <right/>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top/>
      <bottom style="thin">
        <color rgb="FF000000"/>
      </bottom>
      <diagonal/>
    </border>
    <border>
      <left style="thin">
        <color rgb="FF000000"/>
      </left>
      <right/>
      <top style="thin">
        <color rgb="FF000000"/>
      </top>
      <bottom/>
      <diagonal/>
    </border>
    <border>
      <left style="thin">
        <color indexed="64"/>
      </left>
      <right/>
      <top style="thin">
        <color rgb="FF000000"/>
      </top>
      <bottom/>
      <diagonal/>
    </border>
    <border>
      <left/>
      <right/>
      <top style="thin">
        <color rgb="FF000000"/>
      </top>
      <bottom style="thin">
        <color rgb="FF000000"/>
      </bottom>
      <diagonal/>
    </border>
    <border>
      <left style="thin">
        <color indexed="64"/>
      </left>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indexed="64"/>
      </left>
      <right style="medium">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s>
  <cellStyleXfs count="7">
    <xf numFmtId="0" fontId="0" fillId="0" borderId="0"/>
    <xf numFmtId="9"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cellStyleXfs>
  <cellXfs count="766">
    <xf numFmtId="0" fontId="0" fillId="0" borderId="0" xfId="0"/>
    <xf numFmtId="0" fontId="0" fillId="2" borderId="1" xfId="0" applyFont="1" applyFill="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alignment vertical="center"/>
    </xf>
    <xf numFmtId="0" fontId="0" fillId="0" borderId="0" xfId="0" applyFont="1"/>
    <xf numFmtId="0" fontId="0" fillId="0" borderId="0" xfId="0" applyFont="1" applyAlignment="1"/>
    <xf numFmtId="0" fontId="2" fillId="2" borderId="1" xfId="0" applyFont="1" applyFill="1" applyBorder="1" applyAlignment="1">
      <alignment vertical="center"/>
    </xf>
    <xf numFmtId="0" fontId="4" fillId="0" borderId="0" xfId="0" applyFont="1" applyAlignment="1">
      <alignment vertical="center"/>
    </xf>
    <xf numFmtId="0" fontId="1" fillId="2" borderId="1" xfId="0" applyFont="1" applyFill="1" applyBorder="1" applyAlignment="1">
      <alignment vertical="center"/>
    </xf>
    <xf numFmtId="0" fontId="11" fillId="0" borderId="0" xfId="0" applyFont="1" applyAlignment="1">
      <alignment vertical="center"/>
    </xf>
    <xf numFmtId="165" fontId="0" fillId="0" borderId="0" xfId="0" applyNumberFormat="1" applyFont="1" applyAlignment="1">
      <alignment vertical="center"/>
    </xf>
    <xf numFmtId="44" fontId="0" fillId="0" borderId="0" xfId="0" applyNumberFormat="1" applyFont="1" applyAlignment="1">
      <alignment vertical="center"/>
    </xf>
    <xf numFmtId="0" fontId="11" fillId="0" borderId="4" xfId="0" applyFont="1" applyBorder="1" applyAlignment="1">
      <alignment vertical="center"/>
    </xf>
    <xf numFmtId="165" fontId="11" fillId="0" borderId="0" xfId="0" applyNumberFormat="1" applyFont="1" applyAlignment="1">
      <alignment vertical="center"/>
    </xf>
    <xf numFmtId="166" fontId="11" fillId="0" borderId="0" xfId="0" applyNumberFormat="1"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6" xfId="0" applyFont="1" applyBorder="1" applyAlignment="1">
      <alignment horizontal="justify" vertical="center" wrapText="1"/>
    </xf>
    <xf numFmtId="0" fontId="10" fillId="0" borderId="10" xfId="0" applyFont="1" applyBorder="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0" fontId="10" fillId="0" borderId="5" xfId="0" applyFont="1" applyBorder="1" applyAlignment="1">
      <alignment horizontal="justify" vertical="center" wrapText="1"/>
    </xf>
    <xf numFmtId="164" fontId="9" fillId="0" borderId="9" xfId="0" applyNumberFormat="1" applyFont="1" applyBorder="1" applyAlignment="1">
      <alignment horizontal="center" vertical="center" wrapText="1"/>
    </xf>
    <xf numFmtId="164" fontId="9" fillId="0" borderId="5"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9" fillId="0" borderId="5"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19" xfId="0" applyFont="1" applyFill="1" applyBorder="1" applyAlignment="1">
      <alignment horizontal="justify" vertical="center" wrapText="1"/>
    </xf>
    <xf numFmtId="164" fontId="0" fillId="0" borderId="0" xfId="0" applyNumberFormat="1" applyFont="1" applyAlignment="1">
      <alignment vertical="center"/>
    </xf>
    <xf numFmtId="164" fontId="11" fillId="0" borderId="0" xfId="0" applyNumberFormat="1" applyFont="1" applyAlignment="1">
      <alignment vertical="center"/>
    </xf>
    <xf numFmtId="0" fontId="0" fillId="0" borderId="5" xfId="0" applyBorder="1"/>
    <xf numFmtId="0" fontId="14" fillId="0" borderId="5" xfId="0" applyFont="1" applyBorder="1" applyAlignment="1">
      <alignment horizontal="center" vertical="center"/>
    </xf>
    <xf numFmtId="0" fontId="0" fillId="0" borderId="5" xfId="0" applyBorder="1" applyAlignment="1">
      <alignment horizontal="center" vertical="center"/>
    </xf>
    <xf numFmtId="0" fontId="10" fillId="0" borderId="11"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5" xfId="0" applyFont="1" applyFill="1" applyBorder="1" applyAlignment="1">
      <alignment horizontal="left" vertical="center" wrapText="1"/>
    </xf>
    <xf numFmtId="164" fontId="10" fillId="0" borderId="5"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43" fontId="11" fillId="0" borderId="0" xfId="3" applyFont="1" applyAlignment="1">
      <alignment vertical="center"/>
    </xf>
    <xf numFmtId="44" fontId="0" fillId="0" borderId="0" xfId="2" applyFont="1" applyAlignment="1">
      <alignment vertical="center"/>
    </xf>
    <xf numFmtId="164" fontId="10" fillId="0" borderId="6"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0" fontId="0" fillId="0" borderId="0" xfId="0" applyFont="1" applyAlignment="1"/>
    <xf numFmtId="9" fontId="4" fillId="5" borderId="34" xfId="0" applyNumberFormat="1" applyFont="1" applyFill="1" applyBorder="1" applyAlignment="1">
      <alignment horizontal="center" vertical="center" wrapText="1"/>
    </xf>
    <xf numFmtId="0" fontId="10" fillId="0" borderId="21"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10" fillId="0" borderId="37" xfId="0" applyFont="1" applyFill="1" applyBorder="1" applyAlignment="1">
      <alignment vertical="center" wrapText="1"/>
    </xf>
    <xf numFmtId="164" fontId="10" fillId="0" borderId="20" xfId="0" applyNumberFormat="1" applyFont="1" applyFill="1" applyBorder="1" applyAlignment="1">
      <alignment horizontal="center" vertical="center" wrapText="1"/>
    </xf>
    <xf numFmtId="164" fontId="9" fillId="0" borderId="20"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1" xfId="0" applyFont="1" applyFill="1" applyBorder="1" applyAlignment="1">
      <alignment horizontal="justify" vertical="center" wrapText="1"/>
    </xf>
    <xf numFmtId="9" fontId="10" fillId="0" borderId="5" xfId="0" applyNumberFormat="1" applyFont="1" applyFill="1" applyBorder="1" applyAlignment="1">
      <alignment horizontal="center" vertical="center" wrapText="1"/>
    </xf>
    <xf numFmtId="9" fontId="18" fillId="0" borderId="5" xfId="0" applyNumberFormat="1" applyFont="1" applyFill="1" applyBorder="1" applyAlignment="1">
      <alignment horizontal="center" vertical="center" wrapText="1"/>
    </xf>
    <xf numFmtId="9" fontId="19" fillId="0" borderId="5" xfId="0" applyNumberFormat="1" applyFont="1" applyFill="1" applyBorder="1" applyAlignment="1">
      <alignment horizontal="center" vertical="center" wrapText="1"/>
    </xf>
    <xf numFmtId="9" fontId="20" fillId="0" borderId="5"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167" fontId="10" fillId="0" borderId="44" xfId="0" applyNumberFormat="1" applyFont="1" applyFill="1" applyBorder="1" applyAlignment="1">
      <alignment horizontal="center" vertical="center" wrapText="1"/>
    </xf>
    <xf numFmtId="9" fontId="0" fillId="0" borderId="5" xfId="1" applyFont="1" applyFill="1" applyBorder="1" applyAlignment="1">
      <alignment horizontal="center" vertical="center"/>
    </xf>
    <xf numFmtId="9" fontId="4" fillId="0" borderId="5" xfId="1" applyFont="1" applyFill="1" applyBorder="1" applyAlignment="1">
      <alignment horizontal="center" vertical="center"/>
    </xf>
    <xf numFmtId="9" fontId="3" fillId="0" borderId="5" xfId="1" applyFont="1" applyFill="1" applyBorder="1" applyAlignment="1">
      <alignment horizontal="center" vertical="center"/>
    </xf>
    <xf numFmtId="9" fontId="4" fillId="0" borderId="0" xfId="1" applyFont="1" applyFill="1" applyAlignment="1">
      <alignment horizontal="center" vertical="center"/>
    </xf>
    <xf numFmtId="0" fontId="0" fillId="0" borderId="5" xfId="0" applyFont="1" applyFill="1" applyBorder="1" applyAlignment="1"/>
    <xf numFmtId="9" fontId="17" fillId="0" borderId="44" xfId="0" applyNumberFormat="1" applyFont="1" applyFill="1" applyBorder="1" applyAlignment="1">
      <alignment horizontal="center" vertical="center" wrapText="1"/>
    </xf>
    <xf numFmtId="9" fontId="10" fillId="0" borderId="44" xfId="0" applyNumberFormat="1" applyFont="1" applyFill="1" applyBorder="1" applyAlignment="1">
      <alignment horizontal="center" vertical="center" wrapText="1"/>
    </xf>
    <xf numFmtId="9" fontId="18" fillId="0" borderId="44" xfId="0" applyNumberFormat="1" applyFont="1" applyFill="1" applyBorder="1" applyAlignment="1">
      <alignment horizontal="center" vertical="center" wrapText="1"/>
    </xf>
    <xf numFmtId="9" fontId="10" fillId="0" borderId="38" xfId="0" applyNumberFormat="1" applyFont="1" applyFill="1" applyBorder="1" applyAlignment="1">
      <alignment horizontal="center" vertical="center" wrapText="1"/>
    </xf>
    <xf numFmtId="9" fontId="10" fillId="0" borderId="45" xfId="0" applyNumberFormat="1" applyFont="1" applyFill="1" applyBorder="1" applyAlignment="1">
      <alignment horizontal="center" vertical="center" wrapText="1"/>
    </xf>
    <xf numFmtId="9" fontId="17" fillId="0" borderId="5" xfId="0" applyNumberFormat="1" applyFont="1" applyFill="1" applyBorder="1" applyAlignment="1">
      <alignment horizontal="center" vertical="center" wrapText="1"/>
    </xf>
    <xf numFmtId="9" fontId="10" fillId="0" borderId="1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9" fontId="10" fillId="0" borderId="47" xfId="0" applyNumberFormat="1" applyFont="1" applyFill="1" applyBorder="1" applyAlignment="1">
      <alignment horizontal="center" vertical="center" wrapText="1"/>
    </xf>
    <xf numFmtId="9" fontId="10" fillId="0" borderId="20" xfId="0" applyNumberFormat="1" applyFont="1" applyFill="1" applyBorder="1" applyAlignment="1">
      <alignment horizontal="center" vertical="center" wrapText="1"/>
    </xf>
    <xf numFmtId="9" fontId="19" fillId="0" borderId="20"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9" fontId="0" fillId="0" borderId="20" xfId="1" applyFont="1" applyFill="1" applyBorder="1" applyAlignment="1">
      <alignment horizontal="center" vertical="center"/>
    </xf>
    <xf numFmtId="9" fontId="18" fillId="0" borderId="47" xfId="0" applyNumberFormat="1" applyFont="1" applyFill="1" applyBorder="1" applyAlignment="1">
      <alignment horizontal="center" vertical="center" wrapText="1"/>
    </xf>
    <xf numFmtId="9" fontId="20" fillId="0" borderId="44"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4" fillId="0" borderId="20" xfId="1" applyFont="1" applyFill="1" applyBorder="1" applyAlignment="1">
      <alignment horizontal="center" vertical="center"/>
    </xf>
    <xf numFmtId="9" fontId="3" fillId="0" borderId="20" xfId="1" applyFont="1" applyFill="1" applyBorder="1" applyAlignment="1">
      <alignment horizontal="center" vertical="center"/>
    </xf>
    <xf numFmtId="9" fontId="20" fillId="0" borderId="20" xfId="0" applyNumberFormat="1"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9" fontId="10" fillId="0" borderId="49" xfId="0" applyNumberFormat="1" applyFont="1" applyFill="1" applyBorder="1" applyAlignment="1">
      <alignment horizontal="center" vertical="center" wrapText="1"/>
    </xf>
    <xf numFmtId="9" fontId="20" fillId="0" borderId="45" xfId="0" applyNumberFormat="1" applyFont="1" applyFill="1" applyBorder="1" applyAlignment="1">
      <alignment horizontal="center" vertical="center"/>
    </xf>
    <xf numFmtId="9" fontId="19" fillId="0" borderId="14" xfId="0" applyNumberFormat="1" applyFont="1" applyFill="1" applyBorder="1" applyAlignment="1">
      <alignment horizontal="center" vertical="center" wrapText="1"/>
    </xf>
    <xf numFmtId="9" fontId="19" fillId="0" borderId="39" xfId="0" applyNumberFormat="1" applyFont="1" applyFill="1" applyBorder="1" applyAlignment="1">
      <alignment horizontal="center" vertical="center" wrapText="1"/>
    </xf>
    <xf numFmtId="9" fontId="19" fillId="0" borderId="11" xfId="0" applyNumberFormat="1" applyFont="1" applyFill="1" applyBorder="1" applyAlignment="1">
      <alignment horizontal="center" vertical="center" wrapText="1"/>
    </xf>
    <xf numFmtId="0" fontId="9" fillId="0" borderId="15" xfId="0" applyFont="1" applyFill="1" applyBorder="1" applyAlignment="1">
      <alignment horizontal="justify" vertical="center" wrapText="1"/>
    </xf>
    <xf numFmtId="9" fontId="4" fillId="0" borderId="5" xfId="0" applyNumberFormat="1" applyFont="1" applyFill="1" applyBorder="1" applyAlignment="1">
      <alignment horizontal="center" vertical="center"/>
    </xf>
    <xf numFmtId="9" fontId="0" fillId="0" borderId="19" xfId="1" applyFont="1" applyFill="1" applyBorder="1" applyAlignment="1">
      <alignment horizontal="center" vertical="center"/>
    </xf>
    <xf numFmtId="0" fontId="4" fillId="0" borderId="19" xfId="0" applyFont="1" applyBorder="1" applyAlignment="1">
      <alignment vertical="center" wrapText="1"/>
    </xf>
    <xf numFmtId="0" fontId="10" fillId="0" borderId="5"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0" fontId="9" fillId="0" borderId="11" xfId="0" applyFont="1" applyFill="1" applyBorder="1" applyAlignment="1">
      <alignment horizontal="justify" vertical="center" wrapText="1"/>
    </xf>
    <xf numFmtId="9" fontId="20" fillId="0" borderId="15" xfId="0" applyNumberFormat="1" applyFont="1" applyFill="1" applyBorder="1" applyAlignment="1">
      <alignment horizontal="center" vertical="center"/>
    </xf>
    <xf numFmtId="164" fontId="9" fillId="0" borderId="35" xfId="0" applyNumberFormat="1" applyFont="1" applyFill="1" applyBorder="1" applyAlignment="1">
      <alignment horizontal="center" vertical="center" wrapText="1"/>
    </xf>
    <xf numFmtId="0" fontId="0" fillId="0" borderId="0" xfId="0" applyFont="1" applyBorder="1" applyAlignment="1">
      <alignment vertical="center"/>
    </xf>
    <xf numFmtId="164" fontId="2" fillId="6" borderId="53" xfId="2" applyNumberFormat="1" applyFont="1" applyFill="1" applyBorder="1" applyAlignment="1">
      <alignment vertical="center"/>
    </xf>
    <xf numFmtId="0" fontId="0" fillId="6" borderId="57" xfId="0" applyFont="1" applyFill="1" applyBorder="1" applyAlignment="1">
      <alignment vertical="center"/>
    </xf>
    <xf numFmtId="0" fontId="10" fillId="0" borderId="52"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54" xfId="0" applyFont="1" applyFill="1" applyBorder="1" applyAlignment="1">
      <alignment horizontal="justify" vertical="center" wrapText="1"/>
    </xf>
    <xf numFmtId="9" fontId="2" fillId="6" borderId="53" xfId="1" applyFont="1" applyFill="1" applyBorder="1" applyAlignment="1">
      <alignment horizontal="center" vertical="center"/>
    </xf>
    <xf numFmtId="0" fontId="22" fillId="0" borderId="5" xfId="0" applyNumberFormat="1" applyFont="1" applyFill="1" applyBorder="1" applyAlignment="1">
      <alignment horizontal="center" vertical="center" wrapText="1"/>
    </xf>
    <xf numFmtId="9" fontId="10" fillId="0" borderId="5" xfId="1"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167" fontId="10" fillId="0" borderId="5" xfId="0" applyNumberFormat="1" applyFont="1" applyFill="1" applyBorder="1" applyAlignment="1">
      <alignment horizontal="left" vertical="center" wrapText="1"/>
    </xf>
    <xf numFmtId="167" fontId="10" fillId="0" borderId="5" xfId="0" applyNumberFormat="1" applyFont="1" applyFill="1" applyBorder="1" applyAlignment="1">
      <alignment horizontal="left" vertical="top" wrapText="1"/>
    </xf>
    <xf numFmtId="9" fontId="10" fillId="0" borderId="5" xfId="0" applyNumberFormat="1" applyFont="1" applyFill="1" applyBorder="1" applyAlignment="1">
      <alignment horizontal="left" vertical="center" wrapText="1"/>
    </xf>
    <xf numFmtId="9" fontId="18" fillId="0" borderId="11" xfId="0" applyNumberFormat="1" applyFont="1" applyFill="1" applyBorder="1" applyAlignment="1">
      <alignment horizontal="center" vertical="center" wrapText="1"/>
    </xf>
    <xf numFmtId="9" fontId="17" fillId="0" borderId="5" xfId="1" applyFont="1" applyFill="1" applyBorder="1" applyAlignment="1">
      <alignment horizontal="center" vertical="center"/>
    </xf>
    <xf numFmtId="9" fontId="18" fillId="0" borderId="20" xfId="0" applyNumberFormat="1" applyFont="1" applyFill="1" applyBorder="1" applyAlignment="1">
      <alignment horizontal="center" vertical="center" wrapText="1"/>
    </xf>
    <xf numFmtId="9" fontId="18" fillId="0" borderId="35" xfId="0" applyNumberFormat="1" applyFont="1" applyFill="1" applyBorder="1" applyAlignment="1">
      <alignment horizontal="center" vertical="center"/>
    </xf>
    <xf numFmtId="0" fontId="9" fillId="0" borderId="5"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0" xfId="0" applyFont="1" applyBorder="1" applyAlignment="1">
      <alignment vertical="center"/>
    </xf>
    <xf numFmtId="164" fontId="10" fillId="0" borderId="19" xfId="0" applyNumberFormat="1" applyFont="1" applyBorder="1" applyAlignment="1">
      <alignment vertical="center"/>
    </xf>
    <xf numFmtId="0" fontId="4" fillId="0" borderId="6" xfId="0" quotePrefix="1" applyFont="1" applyBorder="1" applyAlignment="1">
      <alignment horizontal="justify" vertical="center" wrapText="1"/>
    </xf>
    <xf numFmtId="9" fontId="9" fillId="0" borderId="5" xfId="1" applyFont="1" applyBorder="1" applyAlignment="1">
      <alignment horizontal="center" vertical="center" wrapText="1"/>
    </xf>
    <xf numFmtId="0" fontId="4" fillId="0" borderId="19" xfId="0" quotePrefix="1" applyFont="1" applyBorder="1" applyAlignment="1">
      <alignment vertical="center" wrapText="1"/>
    </xf>
    <xf numFmtId="0" fontId="9" fillId="0" borderId="19" xfId="0" applyFont="1" applyBorder="1" applyAlignment="1">
      <alignment vertical="center" wrapText="1"/>
    </xf>
    <xf numFmtId="164" fontId="9" fillId="0" borderId="14" xfId="0" applyNumberFormat="1" applyFont="1" applyBorder="1" applyAlignment="1">
      <alignment vertical="center" wrapText="1"/>
    </xf>
    <xf numFmtId="164" fontId="21" fillId="6" borderId="56" xfId="0" applyNumberFormat="1" applyFont="1" applyFill="1" applyBorder="1" applyAlignment="1">
      <alignment horizontal="center" vertical="center"/>
    </xf>
    <xf numFmtId="44" fontId="21" fillId="6" borderId="53" xfId="2" applyFont="1" applyFill="1" applyBorder="1" applyAlignment="1">
      <alignment horizontal="center" vertical="center"/>
    </xf>
    <xf numFmtId="44" fontId="21" fillId="6" borderId="56" xfId="2" applyFont="1" applyFill="1" applyBorder="1" applyAlignment="1">
      <alignment horizontal="center" vertical="center"/>
    </xf>
    <xf numFmtId="9" fontId="21" fillId="6" borderId="53" xfId="1" applyFont="1" applyFill="1" applyBorder="1" applyAlignment="1">
      <alignment horizontal="center" vertical="center"/>
    </xf>
    <xf numFmtId="164" fontId="21" fillId="6" borderId="53" xfId="2" applyNumberFormat="1" applyFont="1" applyFill="1" applyBorder="1" applyAlignment="1">
      <alignment horizontal="center" vertical="center"/>
    </xf>
    <xf numFmtId="0" fontId="4" fillId="0" borderId="22" xfId="0" quotePrefix="1" applyFont="1" applyBorder="1" applyAlignment="1">
      <alignment vertical="center" wrapText="1"/>
    </xf>
    <xf numFmtId="0" fontId="4" fillId="0" borderId="22" xfId="0" applyFont="1" applyBorder="1" applyAlignment="1">
      <alignment vertical="center" wrapText="1"/>
    </xf>
    <xf numFmtId="2" fontId="4" fillId="0" borderId="5" xfId="3" applyNumberFormat="1" applyFont="1" applyFill="1" applyBorder="1" applyAlignment="1">
      <alignment horizontal="center" vertical="center" wrapText="1"/>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8" fillId="0" borderId="26"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4" fillId="0" borderId="22" xfId="0" applyFont="1" applyBorder="1" applyAlignment="1">
      <alignment horizontal="center" vertical="center"/>
    </xf>
    <xf numFmtId="0" fontId="4" fillId="0" borderId="14" xfId="0" applyFont="1" applyBorder="1" applyAlignment="1">
      <alignment horizontal="center" vertical="center" wrapText="1"/>
    </xf>
    <xf numFmtId="9" fontId="4" fillId="5" borderId="15" xfId="0" applyNumberFormat="1" applyFont="1" applyFill="1" applyBorder="1" applyAlignment="1">
      <alignment horizontal="center" vertical="center" wrapText="1"/>
    </xf>
    <xf numFmtId="9" fontId="4" fillId="5" borderId="19" xfId="0" applyNumberFormat="1" applyFont="1" applyFill="1" applyBorder="1" applyAlignment="1">
      <alignment horizontal="center" vertical="center" wrapText="1"/>
    </xf>
    <xf numFmtId="9" fontId="4" fillId="5" borderId="14" xfId="0" applyNumberFormat="1" applyFont="1" applyFill="1" applyBorder="1" applyAlignment="1">
      <alignment horizontal="center" vertical="center" wrapText="1"/>
    </xf>
    <xf numFmtId="0" fontId="12" fillId="0" borderId="19" xfId="0" applyFont="1" applyBorder="1" applyAlignment="1">
      <alignment horizontal="center" vertical="center"/>
    </xf>
    <xf numFmtId="9" fontId="20" fillId="0" borderId="47" xfId="0" applyNumberFormat="1" applyFont="1" applyFill="1" applyBorder="1" applyAlignment="1">
      <alignment horizontal="center" vertical="center" wrapText="1"/>
    </xf>
    <xf numFmtId="9" fontId="20" fillId="0" borderId="3" xfId="0" applyNumberFormat="1" applyFont="1" applyFill="1" applyBorder="1" applyAlignment="1">
      <alignment horizontal="center" vertical="center" wrapText="1"/>
    </xf>
    <xf numFmtId="164" fontId="10" fillId="0" borderId="15" xfId="0" applyNumberFormat="1" applyFont="1" applyFill="1" applyBorder="1" applyAlignment="1">
      <alignment horizontal="center" vertical="center" wrapText="1"/>
    </xf>
    <xf numFmtId="164" fontId="10" fillId="0" borderId="14" xfId="0"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0" applyFont="1" applyFill="1" applyBorder="1" applyAlignment="1">
      <alignment horizontal="center" vertical="center"/>
    </xf>
    <xf numFmtId="9" fontId="4" fillId="5" borderId="22" xfId="0" applyNumberFormat="1"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xf>
    <xf numFmtId="0" fontId="12" fillId="0" borderId="22" xfId="0" applyFont="1" applyBorder="1" applyAlignment="1">
      <alignment horizontal="center" vertical="center"/>
    </xf>
    <xf numFmtId="9" fontId="4" fillId="0" borderId="19" xfId="0" applyNumberFormat="1" applyFont="1" applyFill="1" applyBorder="1" applyAlignment="1">
      <alignment horizontal="center" vertical="center"/>
    </xf>
    <xf numFmtId="9" fontId="4" fillId="0" borderId="22" xfId="0" applyNumberFormat="1" applyFont="1" applyFill="1" applyBorder="1" applyAlignment="1">
      <alignment horizontal="center" vertical="center"/>
    </xf>
    <xf numFmtId="9" fontId="10" fillId="0" borderId="19" xfId="0" applyNumberFormat="1" applyFont="1" applyFill="1" applyBorder="1" applyAlignment="1">
      <alignment horizontal="center" vertical="center"/>
    </xf>
    <xf numFmtId="9" fontId="10" fillId="0" borderId="22" xfId="0" applyNumberFormat="1" applyFont="1" applyFill="1" applyBorder="1" applyAlignment="1">
      <alignment horizontal="center" vertical="center"/>
    </xf>
    <xf numFmtId="9" fontId="4" fillId="0" borderId="18" xfId="0" applyNumberFormat="1" applyFont="1" applyFill="1" applyBorder="1" applyAlignment="1">
      <alignment horizontal="center" vertical="center"/>
    </xf>
    <xf numFmtId="9" fontId="4" fillId="0" borderId="32" xfId="0" applyNumberFormat="1" applyFont="1" applyFill="1" applyBorder="1" applyAlignment="1">
      <alignment horizontal="center" vertical="center"/>
    </xf>
    <xf numFmtId="9" fontId="4" fillId="0" borderId="33"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justify" vertical="center" wrapText="1"/>
    </xf>
    <xf numFmtId="9" fontId="4" fillId="0" borderId="18"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9" fontId="4" fillId="0" borderId="32" xfId="0" applyNumberFormat="1"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8" fillId="0" borderId="19"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9" fontId="10" fillId="0" borderId="19" xfId="0" applyNumberFormat="1" applyFont="1" applyFill="1" applyBorder="1" applyAlignment="1">
      <alignment horizontal="center" vertical="center" wrapText="1"/>
    </xf>
    <xf numFmtId="9" fontId="10" fillId="0" borderId="22" xfId="0" applyNumberFormat="1" applyFont="1" applyFill="1" applyBorder="1" applyAlignment="1">
      <alignment horizontal="center" vertical="center" wrapText="1"/>
    </xf>
    <xf numFmtId="164" fontId="10" fillId="0" borderId="15" xfId="0" applyNumberFormat="1" applyFont="1" applyFill="1" applyBorder="1" applyAlignment="1">
      <alignment vertical="center" wrapText="1"/>
    </xf>
    <xf numFmtId="164" fontId="10" fillId="0" borderId="19" xfId="0" applyNumberFormat="1" applyFont="1" applyFill="1" applyBorder="1" applyAlignment="1">
      <alignment vertical="center" wrapText="1"/>
    </xf>
    <xf numFmtId="164" fontId="10" fillId="0" borderId="14" xfId="0" applyNumberFormat="1" applyFont="1" applyFill="1" applyBorder="1" applyAlignment="1">
      <alignment vertical="center" wrapText="1"/>
    </xf>
    <xf numFmtId="0" fontId="10" fillId="0" borderId="58" xfId="0" applyFont="1" applyFill="1" applyBorder="1" applyAlignment="1">
      <alignment horizontal="justify" vertical="center" wrapText="1"/>
    </xf>
    <xf numFmtId="9" fontId="18" fillId="0" borderId="50" xfId="0" applyNumberFormat="1" applyFont="1" applyFill="1" applyBorder="1" applyAlignment="1">
      <alignment horizontal="center" vertical="center" wrapText="1"/>
    </xf>
    <xf numFmtId="9" fontId="18" fillId="0" borderId="5" xfId="0" applyNumberFormat="1" applyFont="1" applyFill="1" applyBorder="1" applyAlignment="1">
      <alignment vertical="center" wrapText="1"/>
    </xf>
    <xf numFmtId="0" fontId="18" fillId="0" borderId="5" xfId="0" applyNumberFormat="1" applyFont="1" applyFill="1" applyBorder="1" applyAlignment="1">
      <alignment vertical="center" wrapText="1"/>
    </xf>
    <xf numFmtId="0" fontId="4" fillId="0" borderId="14" xfId="0" quotePrefix="1" applyFont="1" applyBorder="1" applyAlignment="1">
      <alignment horizontal="justify" vertical="center" wrapText="1"/>
    </xf>
    <xf numFmtId="0" fontId="4" fillId="0" borderId="12" xfId="0" applyFont="1" applyBorder="1" applyAlignment="1">
      <alignment horizontal="justify" vertical="center" wrapText="1"/>
    </xf>
    <xf numFmtId="44" fontId="4" fillId="0" borderId="58" xfId="2" applyFont="1" applyBorder="1" applyAlignment="1">
      <alignment horizontal="center" vertical="center" wrapText="1"/>
    </xf>
    <xf numFmtId="164" fontId="9" fillId="0" borderId="36" xfId="0" applyNumberFormat="1" applyFont="1" applyFill="1" applyBorder="1" applyAlignment="1">
      <alignment horizontal="center" vertical="center" wrapText="1"/>
    </xf>
    <xf numFmtId="0" fontId="4" fillId="0" borderId="19" xfId="0" applyFont="1" applyBorder="1" applyAlignment="1">
      <alignment horizontal="center" vertical="center"/>
    </xf>
    <xf numFmtId="9" fontId="4" fillId="5" borderId="19" xfId="0" applyNumberFormat="1" applyFont="1" applyFill="1" applyBorder="1" applyAlignment="1">
      <alignment horizontal="center" vertical="center" wrapText="1"/>
    </xf>
    <xf numFmtId="0" fontId="18" fillId="0" borderId="15" xfId="0" applyNumberFormat="1" applyFont="1" applyFill="1" applyBorder="1" applyAlignment="1">
      <alignment vertical="center" wrapText="1"/>
    </xf>
    <xf numFmtId="0" fontId="18" fillId="0" borderId="19" xfId="0" applyNumberFormat="1" applyFont="1" applyFill="1" applyBorder="1" applyAlignment="1">
      <alignment vertical="center" wrapText="1"/>
    </xf>
    <xf numFmtId="0" fontId="18" fillId="0" borderId="22" xfId="0" applyNumberFormat="1" applyFont="1" applyFill="1" applyBorder="1" applyAlignment="1">
      <alignment vertical="center" wrapText="1"/>
    </xf>
    <xf numFmtId="9" fontId="10" fillId="0" borderId="20" xfId="0" applyNumberFormat="1" applyFont="1" applyFill="1" applyBorder="1" applyAlignment="1">
      <alignment horizontal="left" vertical="center" wrapText="1"/>
    </xf>
    <xf numFmtId="9" fontId="4" fillId="0" borderId="5" xfId="1" applyFont="1" applyFill="1" applyBorder="1" applyAlignment="1">
      <alignment horizontal="center" vertical="center" wrapText="1"/>
    </xf>
    <xf numFmtId="9" fontId="10" fillId="0" borderId="48" xfId="0" applyNumberFormat="1" applyFont="1" applyFill="1" applyBorder="1" applyAlignment="1">
      <alignment horizontal="center" vertical="center" wrapText="1"/>
    </xf>
    <xf numFmtId="0" fontId="10" fillId="0" borderId="5" xfId="0" applyFont="1" applyFill="1" applyBorder="1" applyAlignment="1">
      <alignment vertical="center" wrapText="1"/>
    </xf>
    <xf numFmtId="44" fontId="9" fillId="0" borderId="5" xfId="2" applyFont="1" applyBorder="1" applyAlignment="1">
      <alignment horizontal="center" vertical="center" wrapText="1"/>
    </xf>
    <xf numFmtId="164" fontId="9" fillId="8" borderId="36" xfId="0" applyNumberFormat="1" applyFont="1" applyFill="1" applyBorder="1" applyAlignment="1">
      <alignment horizontal="center" vertical="center" wrapText="1"/>
    </xf>
    <xf numFmtId="164" fontId="10" fillId="14" borderId="5" xfId="0" applyNumberFormat="1" applyFont="1" applyFill="1" applyBorder="1" applyAlignment="1">
      <alignment horizontal="center" vertical="center" wrapText="1"/>
    </xf>
    <xf numFmtId="164" fontId="10" fillId="14" borderId="36" xfId="0" applyNumberFormat="1" applyFont="1" applyFill="1" applyBorder="1" applyAlignment="1">
      <alignment horizontal="center" vertical="center" wrapText="1"/>
    </xf>
    <xf numFmtId="44" fontId="4" fillId="0" borderId="78" xfId="2" applyFont="1" applyBorder="1" applyAlignment="1">
      <alignment horizontal="center" vertical="center" wrapText="1"/>
    </xf>
    <xf numFmtId="44" fontId="9" fillId="0" borderId="5" xfId="2" applyFont="1" applyFill="1" applyBorder="1" applyAlignment="1">
      <alignment horizontal="center" vertical="center" wrapText="1"/>
    </xf>
    <xf numFmtId="165" fontId="0" fillId="0" borderId="0" xfId="2" applyNumberFormat="1" applyFont="1" applyAlignment="1">
      <alignment vertical="center"/>
    </xf>
    <xf numFmtId="44" fontId="9" fillId="0" borderId="36" xfId="2" applyFont="1" applyFill="1" applyBorder="1" applyAlignment="1">
      <alignment horizontal="center" vertical="center" wrapText="1"/>
    </xf>
    <xf numFmtId="164" fontId="21" fillId="6" borderId="56" xfId="2" applyNumberFormat="1" applyFont="1" applyFill="1" applyBorder="1" applyAlignment="1">
      <alignment horizontal="center" vertical="center"/>
    </xf>
    <xf numFmtId="44" fontId="10" fillId="14" borderId="5" xfId="2" applyFont="1" applyFill="1" applyBorder="1" applyAlignment="1">
      <alignment horizontal="center" vertical="center" wrapText="1"/>
    </xf>
    <xf numFmtId="44" fontId="9" fillId="8" borderId="36" xfId="2" applyFont="1" applyFill="1" applyBorder="1" applyAlignment="1">
      <alignment horizontal="center" vertical="center" wrapText="1"/>
    </xf>
    <xf numFmtId="44" fontId="10" fillId="14" borderId="36" xfId="2" applyFont="1" applyFill="1" applyBorder="1" applyAlignment="1">
      <alignment horizontal="center" vertical="center" wrapText="1"/>
    </xf>
    <xf numFmtId="165" fontId="9" fillId="0" borderId="5" xfId="2" applyNumberFormat="1" applyFont="1" applyBorder="1" applyAlignment="1">
      <alignment horizontal="center" vertical="center" wrapText="1"/>
    </xf>
    <xf numFmtId="165" fontId="9" fillId="0" borderId="5" xfId="2" applyNumberFormat="1" applyFont="1" applyFill="1" applyBorder="1" applyAlignment="1">
      <alignment horizontal="center" vertical="center" wrapText="1"/>
    </xf>
    <xf numFmtId="44" fontId="10" fillId="0" borderId="15" xfId="2" applyNumberFormat="1" applyFont="1" applyFill="1" applyBorder="1" applyAlignment="1">
      <alignment horizontal="center" vertical="center" wrapText="1"/>
    </xf>
    <xf numFmtId="44" fontId="10" fillId="0" borderId="19" xfId="2" applyNumberFormat="1" applyFont="1" applyFill="1" applyBorder="1" applyAlignment="1">
      <alignment horizontal="center" vertical="center" wrapText="1"/>
    </xf>
    <xf numFmtId="0" fontId="4" fillId="0" borderId="52" xfId="0" applyFont="1" applyFill="1" applyBorder="1" applyAlignment="1">
      <alignment horizontal="justify" vertical="center" wrapText="1"/>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10" fillId="0" borderId="19" xfId="0" applyFont="1" applyBorder="1" applyAlignment="1">
      <alignment vertical="center" wrapText="1"/>
    </xf>
    <xf numFmtId="0" fontId="10" fillId="0" borderId="22" xfId="0" applyFont="1" applyBorder="1" applyAlignment="1">
      <alignment vertical="center" wrapText="1"/>
    </xf>
    <xf numFmtId="0" fontId="10" fillId="0" borderId="5" xfId="4" quotePrefix="1" applyFont="1" applyBorder="1" applyAlignment="1">
      <alignment horizontal="left" vertical="center"/>
    </xf>
    <xf numFmtId="0" fontId="10" fillId="0" borderId="5" xfId="4" quotePrefix="1" applyFont="1" applyBorder="1" applyAlignment="1">
      <alignment vertical="center" wrapText="1"/>
    </xf>
    <xf numFmtId="9" fontId="10" fillId="0" borderId="20" xfId="0" applyNumberFormat="1" applyFont="1" applyFill="1" applyBorder="1" applyAlignment="1">
      <alignment horizontal="left" vertical="top" wrapText="1"/>
    </xf>
    <xf numFmtId="9" fontId="10" fillId="0" borderId="5" xfId="0" applyNumberFormat="1" applyFont="1" applyFill="1" applyBorder="1" applyAlignment="1">
      <alignment vertical="center" wrapText="1"/>
    </xf>
    <xf numFmtId="0" fontId="4" fillId="0" borderId="14" xfId="0" applyFont="1" applyFill="1" applyBorder="1" applyAlignment="1">
      <alignment horizontal="justify" vertical="center" wrapText="1"/>
    </xf>
    <xf numFmtId="9" fontId="4" fillId="0" borderId="3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1" fontId="4" fillId="0" borderId="14"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9" fontId="4" fillId="0" borderId="3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0" fillId="0" borderId="0" xfId="0" applyFont="1" applyFill="1" applyAlignment="1">
      <alignment vertical="center"/>
    </xf>
    <xf numFmtId="0" fontId="8" fillId="0" borderId="26" xfId="0" applyFont="1" applyFill="1" applyBorder="1" applyAlignment="1">
      <alignment horizontal="center" vertical="center" textRotation="90" wrapText="1"/>
    </xf>
    <xf numFmtId="0" fontId="8" fillId="0" borderId="19" xfId="0" applyFont="1" applyFill="1" applyBorder="1" applyAlignment="1">
      <alignment horizontal="center" vertical="center" textRotation="90" wrapText="1"/>
    </xf>
    <xf numFmtId="0" fontId="4" fillId="0" borderId="19" xfId="0" applyFont="1" applyFill="1" applyBorder="1" applyAlignment="1">
      <alignment vertical="center" wrapText="1"/>
    </xf>
    <xf numFmtId="0" fontId="10" fillId="0" borderId="9" xfId="0" applyFont="1" applyFill="1" applyBorder="1" applyAlignment="1">
      <alignment horizontal="center" vertical="center" wrapText="1"/>
    </xf>
    <xf numFmtId="0" fontId="0" fillId="0" borderId="0" xfId="0" applyFont="1" applyFill="1"/>
    <xf numFmtId="0" fontId="0" fillId="0" borderId="0" xfId="0" applyFont="1" applyFill="1" applyAlignment="1"/>
    <xf numFmtId="164" fontId="4" fillId="0" borderId="5"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11" fillId="0" borderId="5" xfId="0" applyFont="1" applyFill="1" applyBorder="1" applyAlignment="1"/>
    <xf numFmtId="0" fontId="11" fillId="0" borderId="21" xfId="0" applyFont="1" applyFill="1" applyBorder="1" applyAlignment="1"/>
    <xf numFmtId="0" fontId="11" fillId="0" borderId="54" xfId="0" applyFont="1" applyFill="1" applyBorder="1" applyAlignment="1"/>
    <xf numFmtId="164" fontId="10" fillId="0" borderId="21" xfId="0" applyNumberFormat="1" applyFont="1" applyFill="1" applyBorder="1" applyAlignment="1">
      <alignment horizontal="center" vertical="center"/>
    </xf>
    <xf numFmtId="164" fontId="10" fillId="0" borderId="5" xfId="0" applyNumberFormat="1" applyFont="1" applyFill="1" applyBorder="1" applyAlignment="1">
      <alignment horizontal="center" vertical="center"/>
    </xf>
    <xf numFmtId="9" fontId="10" fillId="0" borderId="5" xfId="1" applyFont="1" applyFill="1" applyBorder="1" applyAlignment="1">
      <alignment horizontal="center" vertical="center"/>
    </xf>
    <xf numFmtId="44" fontId="10" fillId="0" borderId="5" xfId="2" applyFont="1" applyFill="1" applyBorder="1" applyAlignment="1">
      <alignment horizontal="center" vertical="center"/>
    </xf>
    <xf numFmtId="0" fontId="10" fillId="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44" fontId="10" fillId="0" borderId="15" xfId="2" applyFont="1" applyFill="1" applyBorder="1" applyAlignment="1">
      <alignment horizontal="center" vertical="center" wrapText="1"/>
    </xf>
    <xf numFmtId="0" fontId="4" fillId="0" borderId="15" xfId="0" quotePrefix="1" applyFont="1" applyFill="1" applyBorder="1" applyAlignment="1">
      <alignment horizontal="center" vertical="center" wrapText="1"/>
    </xf>
    <xf numFmtId="164" fontId="0" fillId="0" borderId="0" xfId="0" applyNumberFormat="1" applyFont="1" applyFill="1" applyAlignment="1">
      <alignment vertical="center"/>
    </xf>
    <xf numFmtId="44" fontId="9" fillId="0" borderId="14" xfId="2" applyNumberFormat="1" applyFont="1" applyFill="1" applyBorder="1" applyAlignment="1">
      <alignment horizontal="center" vertical="center" wrapText="1"/>
    </xf>
    <xf numFmtId="0" fontId="0" fillId="0" borderId="4" xfId="0" applyFont="1" applyFill="1" applyBorder="1" applyAlignment="1">
      <alignment vertical="center"/>
    </xf>
    <xf numFmtId="165" fontId="21" fillId="6" borderId="56" xfId="2" applyNumberFormat="1" applyFont="1" applyFill="1" applyBorder="1" applyAlignment="1">
      <alignment horizontal="center" vertical="center"/>
    </xf>
    <xf numFmtId="165" fontId="9" fillId="15" borderId="5" xfId="2" applyNumberFormat="1" applyFont="1" applyFill="1" applyBorder="1" applyAlignment="1">
      <alignment horizontal="center" vertical="center" wrapText="1"/>
    </xf>
    <xf numFmtId="164" fontId="9" fillId="15"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5" xfId="0" applyFont="1" applyBorder="1" applyAlignment="1">
      <alignment horizontal="center" vertical="center" wrapText="1"/>
    </xf>
    <xf numFmtId="44" fontId="10" fillId="0" borderId="19" xfId="2"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9" fontId="17" fillId="0" borderId="15" xfId="1" applyFont="1" applyFill="1" applyBorder="1" applyAlignment="1">
      <alignment horizontal="center" vertical="center" wrapText="1"/>
    </xf>
    <xf numFmtId="9" fontId="17" fillId="0" borderId="14" xfId="1"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44" fontId="9" fillId="15" borderId="14" xfId="2" applyFont="1" applyFill="1" applyBorder="1" applyAlignment="1">
      <alignment horizontal="center" vertical="center" wrapText="1"/>
    </xf>
    <xf numFmtId="165" fontId="10" fillId="0" borderId="19" xfId="2" applyNumberFormat="1" applyFont="1" applyFill="1" applyBorder="1" applyAlignment="1">
      <alignment horizontal="center" vertical="center"/>
    </xf>
    <xf numFmtId="44" fontId="9" fillId="0" borderId="15" xfId="2" applyFont="1" applyFill="1" applyBorder="1" applyAlignment="1">
      <alignment horizontal="center" vertical="center" wrapText="1"/>
    </xf>
    <xf numFmtId="44" fontId="9" fillId="0" borderId="19" xfId="2" applyFont="1" applyFill="1" applyBorder="1" applyAlignment="1">
      <alignment horizontal="center" vertical="center" wrapText="1"/>
    </xf>
    <xf numFmtId="44" fontId="9" fillId="0" borderId="14" xfId="2" applyFont="1" applyFill="1" applyBorder="1" applyAlignment="1">
      <alignment horizontal="center" vertical="center" wrapText="1"/>
    </xf>
    <xf numFmtId="9" fontId="9" fillId="0" borderId="14" xfId="1" applyFont="1" applyFill="1" applyBorder="1" applyAlignment="1">
      <alignment horizontal="center" vertical="center" wrapText="1"/>
    </xf>
    <xf numFmtId="44" fontId="4" fillId="15" borderId="14" xfId="2" applyFont="1" applyFill="1" applyBorder="1" applyAlignment="1">
      <alignment horizontal="center" vertical="center" wrapText="1"/>
    </xf>
    <xf numFmtId="0" fontId="4" fillId="0" borderId="19" xfId="0" quotePrefix="1" applyFont="1" applyBorder="1" applyAlignment="1">
      <alignment horizontal="center" vertical="center" wrapText="1"/>
    </xf>
    <xf numFmtId="164" fontId="10" fillId="0" borderId="19" xfId="0" applyNumberFormat="1" applyFont="1" applyFill="1" applyBorder="1" applyAlignment="1">
      <alignment horizontal="center" vertical="center"/>
    </xf>
    <xf numFmtId="164" fontId="10" fillId="6" borderId="19" xfId="0" applyNumberFormat="1" applyFont="1" applyFill="1" applyBorder="1" applyAlignment="1">
      <alignment horizontal="center" vertical="center"/>
    </xf>
    <xf numFmtId="0" fontId="4" fillId="0" borderId="19" xfId="0" applyFont="1" applyBorder="1" applyAlignment="1">
      <alignment horizontal="center" vertical="center" wrapText="1"/>
    </xf>
    <xf numFmtId="164" fontId="10" fillId="0" borderId="19" xfId="0" applyNumberFormat="1" applyFont="1" applyBorder="1" applyAlignment="1">
      <alignment horizontal="center" vertical="center"/>
    </xf>
    <xf numFmtId="164" fontId="9" fillId="0" borderId="15" xfId="0" applyNumberFormat="1"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164" fontId="4" fillId="0" borderId="14"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quotePrefix="1" applyFont="1" applyFill="1" applyBorder="1" applyAlignment="1">
      <alignment horizontal="center" vertical="center" wrapText="1"/>
    </xf>
    <xf numFmtId="0" fontId="9" fillId="0" borderId="19" xfId="0" applyFont="1" applyBorder="1" applyAlignment="1">
      <alignment horizontal="center" vertical="center" wrapText="1"/>
    </xf>
    <xf numFmtId="165" fontId="9" fillId="0" borderId="19" xfId="2" applyNumberFormat="1" applyFont="1" applyBorder="1" applyAlignment="1">
      <alignment horizontal="center" vertical="center" wrapText="1"/>
    </xf>
    <xf numFmtId="44" fontId="10" fillId="6" borderId="19" xfId="2" applyFont="1" applyFill="1" applyBorder="1" applyAlignment="1">
      <alignment horizontal="center" vertical="center"/>
    </xf>
    <xf numFmtId="164" fontId="9" fillId="0" borderId="14" xfId="0" applyNumberFormat="1" applyFont="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xf>
    <xf numFmtId="9" fontId="4" fillId="0" borderId="19" xfId="1" applyFont="1" applyFill="1" applyBorder="1" applyAlignment="1">
      <alignment horizontal="center" vertical="center"/>
    </xf>
    <xf numFmtId="9" fontId="4" fillId="0" borderId="14" xfId="1" applyFont="1" applyFill="1" applyBorder="1" applyAlignment="1">
      <alignment horizontal="center" vertical="center"/>
    </xf>
    <xf numFmtId="9" fontId="18"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left" vertical="center" wrapText="1"/>
    </xf>
    <xf numFmtId="1" fontId="4" fillId="8" borderId="14" xfId="3" applyNumberFormat="1" applyFont="1" applyFill="1" applyBorder="1" applyAlignment="1">
      <alignment horizontal="center" vertical="center" wrapText="1"/>
    </xf>
    <xf numFmtId="9" fontId="4" fillId="8" borderId="14" xfId="1" applyFont="1" applyFill="1" applyBorder="1" applyAlignment="1">
      <alignment horizontal="center" vertical="center"/>
    </xf>
    <xf numFmtId="0" fontId="2" fillId="6" borderId="55" xfId="0" applyFont="1" applyFill="1" applyBorder="1" applyAlignment="1">
      <alignment vertical="center"/>
    </xf>
    <xf numFmtId="0" fontId="2" fillId="6" borderId="56" xfId="0" applyFont="1" applyFill="1" applyBorder="1" applyAlignment="1">
      <alignment vertical="center"/>
    </xf>
    <xf numFmtId="0" fontId="2" fillId="6" borderId="57" xfId="0" applyFont="1" applyFill="1" applyBorder="1" applyAlignment="1">
      <alignment vertical="center"/>
    </xf>
    <xf numFmtId="164" fontId="10" fillId="10" borderId="19" xfId="0" applyNumberFormat="1" applyFont="1" applyFill="1" applyBorder="1" applyAlignment="1">
      <alignment horizontal="center" vertical="center"/>
    </xf>
    <xf numFmtId="44" fontId="10" fillId="10" borderId="19" xfId="2" applyFont="1" applyFill="1" applyBorder="1" applyAlignment="1">
      <alignment horizontal="center" vertical="center"/>
    </xf>
    <xf numFmtId="44" fontId="4" fillId="8" borderId="14" xfId="2"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9" fontId="9" fillId="0" borderId="14" xfId="1" applyFont="1" applyFill="1" applyBorder="1" applyAlignment="1">
      <alignment horizontal="center" vertical="center" wrapText="1"/>
    </xf>
    <xf numFmtId="9" fontId="2" fillId="6" borderId="53" xfId="1" applyNumberFormat="1" applyFont="1" applyFill="1" applyBorder="1" applyAlignment="1">
      <alignment horizontal="center" vertical="center"/>
    </xf>
    <xf numFmtId="0" fontId="4" fillId="7" borderId="14" xfId="0" applyFont="1" applyFill="1" applyBorder="1" applyAlignment="1">
      <alignment horizontal="center" vertical="center"/>
    </xf>
    <xf numFmtId="0" fontId="4" fillId="7" borderId="5" xfId="0" applyFont="1" applyFill="1" applyBorder="1" applyAlignment="1">
      <alignment horizontal="center" vertical="center"/>
    </xf>
    <xf numFmtId="9" fontId="10" fillId="0" borderId="14" xfId="0" applyNumberFormat="1" applyFont="1" applyFill="1" applyBorder="1" applyAlignment="1">
      <alignment horizontal="center" vertical="center" wrapText="1"/>
    </xf>
    <xf numFmtId="165" fontId="9" fillId="0" borderId="15" xfId="2" applyNumberFormat="1" applyFont="1" applyFill="1" applyBorder="1" applyAlignment="1">
      <alignment horizontal="center" vertical="center" wrapText="1"/>
    </xf>
    <xf numFmtId="165" fontId="9" fillId="0" borderId="19" xfId="2" applyNumberFormat="1" applyFont="1" applyFill="1" applyBorder="1" applyAlignment="1">
      <alignment horizontal="center" vertical="center" wrapText="1"/>
    </xf>
    <xf numFmtId="165" fontId="9" fillId="0" borderId="14" xfId="2" applyNumberFormat="1" applyFont="1" applyFill="1" applyBorder="1" applyAlignment="1">
      <alignment horizontal="center" vertical="center" wrapText="1"/>
    </xf>
    <xf numFmtId="165" fontId="10" fillId="15" borderId="19" xfId="2" applyNumberFormat="1" applyFont="1" applyFill="1" applyBorder="1" applyAlignment="1">
      <alignment horizontal="center" vertical="center"/>
    </xf>
    <xf numFmtId="165" fontId="10" fillId="0" borderId="19" xfId="2"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9" fontId="21" fillId="6" borderId="57" xfId="1" applyFont="1" applyFill="1" applyBorder="1" applyAlignment="1">
      <alignment horizontal="center" vertical="center"/>
    </xf>
    <xf numFmtId="9" fontId="4" fillId="0" borderId="14" xfId="1" applyFont="1" applyFill="1" applyBorder="1" applyAlignment="1">
      <alignment horizontal="center" vertical="center"/>
    </xf>
    <xf numFmtId="44" fontId="21" fillId="6" borderId="57" xfId="2" applyFont="1" applyFill="1" applyBorder="1" applyAlignment="1">
      <alignment horizontal="center" vertical="center"/>
    </xf>
    <xf numFmtId="165" fontId="21" fillId="6" borderId="57" xfId="2" applyNumberFormat="1" applyFont="1" applyFill="1" applyBorder="1" applyAlignment="1">
      <alignment horizontal="center" vertical="center"/>
    </xf>
    <xf numFmtId="165" fontId="10" fillId="0" borderId="19" xfId="2" applyNumberFormat="1" applyFont="1" applyBorder="1" applyAlignment="1">
      <alignment vertical="center" wrapText="1"/>
    </xf>
    <xf numFmtId="165" fontId="10" fillId="0" borderId="22" xfId="2" applyNumberFormat="1" applyFont="1" applyBorder="1" applyAlignment="1">
      <alignment vertical="center" wrapText="1"/>
    </xf>
    <xf numFmtId="165" fontId="9" fillId="15" borderId="14" xfId="2" applyNumberFormat="1" applyFont="1" applyFill="1" applyBorder="1" applyAlignment="1">
      <alignment horizontal="center" vertical="center" wrapText="1"/>
    </xf>
    <xf numFmtId="165" fontId="9" fillId="0" borderId="5" xfId="1" applyNumberFormat="1" applyFont="1" applyBorder="1" applyAlignment="1">
      <alignment horizontal="center" vertical="center" wrapText="1"/>
    </xf>
    <xf numFmtId="165" fontId="9" fillId="0" borderId="14" xfId="0" applyNumberFormat="1" applyFont="1" applyFill="1" applyBorder="1" applyAlignment="1">
      <alignment horizontal="center" vertical="center" wrapText="1"/>
    </xf>
    <xf numFmtId="165" fontId="9" fillId="0" borderId="14" xfId="1" applyNumberFormat="1" applyFont="1" applyFill="1" applyBorder="1" applyAlignment="1">
      <alignment horizontal="center" vertical="center" wrapText="1"/>
    </xf>
    <xf numFmtId="165" fontId="10" fillId="0" borderId="5" xfId="2" applyNumberFormat="1" applyFont="1" applyFill="1" applyBorder="1" applyAlignment="1">
      <alignment horizontal="center" vertical="center"/>
    </xf>
    <xf numFmtId="165" fontId="10" fillId="0" borderId="5" xfId="0" applyNumberFormat="1" applyFont="1" applyFill="1" applyBorder="1" applyAlignment="1">
      <alignment horizontal="center" vertical="center"/>
    </xf>
    <xf numFmtId="165" fontId="10" fillId="0" borderId="5" xfId="1" applyNumberFormat="1" applyFont="1" applyFill="1" applyBorder="1" applyAlignment="1">
      <alignment horizontal="center" vertical="center"/>
    </xf>
    <xf numFmtId="165" fontId="4" fillId="15" borderId="14" xfId="2" applyNumberFormat="1" applyFont="1" applyFill="1" applyBorder="1" applyAlignment="1">
      <alignment horizontal="center" vertical="center" wrapText="1"/>
    </xf>
    <xf numFmtId="165" fontId="4" fillId="0" borderId="58" xfId="2" applyNumberFormat="1" applyFont="1" applyBorder="1" applyAlignment="1">
      <alignment horizontal="center" vertical="center" wrapText="1"/>
    </xf>
    <xf numFmtId="165" fontId="10" fillId="15" borderId="5" xfId="2" applyNumberFormat="1" applyFont="1" applyFill="1" applyBorder="1" applyAlignment="1">
      <alignment horizontal="center" vertical="center" wrapText="1"/>
    </xf>
    <xf numFmtId="165" fontId="9" fillId="15" borderId="36" xfId="2" applyNumberFormat="1" applyFont="1" applyFill="1" applyBorder="1" applyAlignment="1">
      <alignment horizontal="center" vertical="center" wrapText="1"/>
    </xf>
    <xf numFmtId="165" fontId="9" fillId="0" borderId="36" xfId="2" applyNumberFormat="1" applyFont="1" applyFill="1" applyBorder="1" applyAlignment="1">
      <alignment horizontal="center" vertical="center" wrapText="1"/>
    </xf>
    <xf numFmtId="165" fontId="10" fillId="15" borderId="36" xfId="2" applyNumberFormat="1" applyFont="1" applyFill="1" applyBorder="1" applyAlignment="1">
      <alignment horizontal="center" vertical="center" wrapText="1"/>
    </xf>
    <xf numFmtId="165" fontId="10" fillId="15" borderId="15" xfId="2" applyNumberFormat="1" applyFont="1" applyFill="1" applyBorder="1" applyAlignment="1">
      <alignment horizontal="center" vertical="center" wrapText="1"/>
    </xf>
    <xf numFmtId="165" fontId="10" fillId="15" borderId="19" xfId="2" applyNumberFormat="1" applyFont="1" applyFill="1" applyBorder="1" applyAlignment="1">
      <alignment horizontal="center" vertical="center" wrapText="1"/>
    </xf>
    <xf numFmtId="164" fontId="21" fillId="6" borderId="57" xfId="2" applyNumberFormat="1" applyFont="1" applyFill="1" applyBorder="1" applyAlignment="1">
      <alignment horizontal="center" vertical="center"/>
    </xf>
    <xf numFmtId="165" fontId="9" fillId="9" borderId="36" xfId="2" applyNumberFormat="1" applyFont="1" applyFill="1" applyBorder="1" applyAlignment="1">
      <alignment horizontal="center" vertical="center" wrapText="1"/>
    </xf>
    <xf numFmtId="165" fontId="4" fillId="9" borderId="36" xfId="2" applyNumberFormat="1" applyFont="1" applyFill="1" applyBorder="1" applyAlignment="1">
      <alignment horizontal="center" vertical="center" wrapText="1"/>
    </xf>
    <xf numFmtId="9" fontId="2" fillId="6" borderId="55" xfId="1" applyFont="1" applyFill="1" applyBorder="1" applyAlignment="1">
      <alignment horizontal="center" vertical="center"/>
    </xf>
    <xf numFmtId="1" fontId="4" fillId="0" borderId="14" xfId="3" applyNumberFormat="1" applyFont="1" applyFill="1" applyBorder="1" applyAlignment="1">
      <alignment horizontal="center" vertical="center" wrapText="1"/>
    </xf>
    <xf numFmtId="0" fontId="9" fillId="12" borderId="0" xfId="0" applyFont="1" applyFill="1" applyAlignment="1">
      <alignment vertical="top" wrapText="1"/>
    </xf>
    <xf numFmtId="9" fontId="4" fillId="12" borderId="20" xfId="1" applyFont="1" applyFill="1" applyBorder="1" applyAlignment="1">
      <alignment horizontal="center" vertical="center"/>
    </xf>
    <xf numFmtId="9" fontId="4" fillId="12" borderId="5" xfId="1" applyFont="1" applyFill="1" applyBorder="1" applyAlignment="1">
      <alignment horizontal="center" vertical="center"/>
    </xf>
    <xf numFmtId="0" fontId="18" fillId="12" borderId="5" xfId="0" applyNumberFormat="1" applyFont="1" applyFill="1" applyBorder="1" applyAlignment="1">
      <alignment horizontal="center" vertical="center" wrapText="1"/>
    </xf>
    <xf numFmtId="9" fontId="4" fillId="12" borderId="5" xfId="1" applyFont="1" applyFill="1" applyBorder="1" applyAlignment="1">
      <alignment horizontal="center" vertical="center" wrapText="1"/>
    </xf>
    <xf numFmtId="9" fontId="4" fillId="0" borderId="15" xfId="1" applyFont="1" applyFill="1" applyBorder="1" applyAlignment="1">
      <alignment horizontal="center" vertical="center" wrapText="1"/>
    </xf>
    <xf numFmtId="9" fontId="4" fillId="0" borderId="19" xfId="1" applyFont="1" applyFill="1" applyBorder="1" applyAlignment="1">
      <alignment horizontal="center" vertical="center" wrapText="1"/>
    </xf>
    <xf numFmtId="9" fontId="4" fillId="0" borderId="14" xfId="1" applyFont="1" applyFill="1" applyBorder="1" applyAlignment="1">
      <alignment horizontal="center" vertical="center" wrapText="1"/>
    </xf>
    <xf numFmtId="9" fontId="1" fillId="0" borderId="15" xfId="1" applyFont="1" applyFill="1" applyBorder="1" applyAlignment="1">
      <alignment horizontal="center" vertical="center" wrapText="1"/>
    </xf>
    <xf numFmtId="9" fontId="1" fillId="0" borderId="14" xfId="1" applyFont="1" applyFill="1" applyBorder="1" applyAlignment="1">
      <alignment horizontal="center" vertical="center" wrapText="1"/>
    </xf>
    <xf numFmtId="9" fontId="4" fillId="0" borderId="15" xfId="1" applyFont="1" applyBorder="1" applyAlignment="1">
      <alignment horizontal="center" vertical="center" wrapText="1"/>
    </xf>
    <xf numFmtId="9" fontId="4" fillId="0" borderId="19" xfId="1" applyFont="1" applyBorder="1" applyAlignment="1">
      <alignment horizontal="center" vertical="center" wrapText="1"/>
    </xf>
    <xf numFmtId="9" fontId="4" fillId="0" borderId="22" xfId="1" applyFont="1" applyBorder="1" applyAlignment="1">
      <alignment horizontal="center" vertical="center" wrapText="1"/>
    </xf>
    <xf numFmtId="9" fontId="10" fillId="8" borderId="15" xfId="1" applyFont="1" applyFill="1" applyBorder="1" applyAlignment="1">
      <alignment horizontal="center" vertical="center" wrapText="1"/>
    </xf>
    <xf numFmtId="9" fontId="10" fillId="8" borderId="19" xfId="1" applyFont="1" applyFill="1" applyBorder="1" applyAlignment="1">
      <alignment horizontal="center" vertical="center" wrapText="1"/>
    </xf>
    <xf numFmtId="9" fontId="10" fillId="8" borderId="22" xfId="1" applyFont="1" applyFill="1" applyBorder="1" applyAlignment="1">
      <alignment horizontal="center" vertical="center" wrapText="1"/>
    </xf>
    <xf numFmtId="9" fontId="12" fillId="0" borderId="18" xfId="1" applyFont="1" applyFill="1" applyBorder="1" applyAlignment="1">
      <alignment horizontal="center" vertical="center"/>
    </xf>
    <xf numFmtId="9" fontId="12" fillId="0" borderId="19" xfId="1" applyFont="1" applyFill="1" applyBorder="1" applyAlignment="1">
      <alignment horizontal="center" vertical="center"/>
    </xf>
    <xf numFmtId="9" fontId="12" fillId="0" borderId="22" xfId="1" applyFont="1" applyFill="1" applyBorder="1" applyAlignment="1">
      <alignment horizontal="center" vertical="center"/>
    </xf>
    <xf numFmtId="9" fontId="4" fillId="0" borderId="14" xfId="1" applyFont="1" applyBorder="1" applyAlignment="1">
      <alignment horizontal="center" vertical="center" wrapText="1"/>
    </xf>
    <xf numFmtId="9" fontId="4" fillId="0" borderId="15" xfId="1" applyFont="1" applyFill="1" applyBorder="1" applyAlignment="1">
      <alignment horizontal="center" vertical="center"/>
    </xf>
    <xf numFmtId="9" fontId="4" fillId="0" borderId="19" xfId="1" applyFont="1" applyFill="1" applyBorder="1" applyAlignment="1">
      <alignment horizontal="center" vertical="center"/>
    </xf>
    <xf numFmtId="9" fontId="4" fillId="0" borderId="14" xfId="1" applyFont="1" applyFill="1" applyBorder="1" applyAlignment="1">
      <alignment horizontal="center" vertical="center"/>
    </xf>
    <xf numFmtId="9" fontId="4" fillId="0" borderId="15" xfId="1" applyFont="1" applyBorder="1" applyAlignment="1">
      <alignment horizontal="center" vertical="center"/>
    </xf>
    <xf numFmtId="9" fontId="4" fillId="0" borderId="19" xfId="1" applyFont="1" applyBorder="1" applyAlignment="1">
      <alignment horizontal="center" vertical="center"/>
    </xf>
    <xf numFmtId="9" fontId="4" fillId="0" borderId="14" xfId="1" applyFont="1" applyBorder="1" applyAlignment="1">
      <alignment horizontal="center" vertical="center"/>
    </xf>
    <xf numFmtId="9" fontId="12" fillId="0" borderId="15" xfId="1" applyFont="1" applyBorder="1" applyAlignment="1">
      <alignment horizontal="center" vertical="center"/>
    </xf>
    <xf numFmtId="9" fontId="12" fillId="0" borderId="19" xfId="1" applyFont="1" applyBorder="1" applyAlignment="1">
      <alignment horizontal="center" vertical="center"/>
    </xf>
    <xf numFmtId="9" fontId="12" fillId="0" borderId="14" xfId="1" applyFont="1" applyBorder="1" applyAlignment="1">
      <alignment horizontal="center" vertical="center"/>
    </xf>
    <xf numFmtId="9" fontId="4" fillId="0" borderId="15"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9" fontId="4" fillId="0" borderId="22" xfId="1" applyFont="1" applyBorder="1" applyAlignment="1">
      <alignment horizontal="center" vertical="center"/>
    </xf>
    <xf numFmtId="0" fontId="6" fillId="3" borderId="80" xfId="0" applyFont="1" applyFill="1" applyBorder="1" applyAlignment="1">
      <alignment horizontal="center" vertical="center"/>
    </xf>
    <xf numFmtId="0" fontId="6" fillId="3" borderId="79"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20" xfId="0" applyFont="1" applyFill="1" applyBorder="1" applyAlignment="1">
      <alignment horizontal="center" vertical="center" wrapText="1"/>
    </xf>
    <xf numFmtId="9" fontId="12" fillId="0" borderId="18" xfId="1" applyFont="1" applyFill="1" applyBorder="1" applyAlignment="1">
      <alignment horizontal="center" vertical="center" wrapText="1"/>
    </xf>
    <xf numFmtId="9" fontId="12" fillId="0" borderId="19" xfId="1" applyFont="1" applyFill="1" applyBorder="1" applyAlignment="1">
      <alignment horizontal="center" vertical="center" wrapText="1"/>
    </xf>
    <xf numFmtId="9" fontId="12" fillId="0" borderId="22" xfId="1"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9" fontId="12" fillId="0" borderId="15" xfId="1" applyFont="1" applyBorder="1" applyAlignment="1">
      <alignment horizontal="center" vertical="center" wrapText="1"/>
    </xf>
    <xf numFmtId="9" fontId="12" fillId="0" borderId="19" xfId="1" applyFont="1" applyBorder="1" applyAlignment="1">
      <alignment horizontal="center" vertical="center" wrapText="1"/>
    </xf>
    <xf numFmtId="9" fontId="12" fillId="0" borderId="14" xfId="1" applyFont="1" applyBorder="1" applyAlignment="1">
      <alignment horizontal="center" vertical="center" wrapText="1"/>
    </xf>
    <xf numFmtId="168" fontId="4" fillId="0" borderId="15" xfId="3" applyNumberFormat="1" applyFont="1" applyFill="1" applyBorder="1" applyAlignment="1">
      <alignment horizontal="center" vertical="center" wrapText="1"/>
    </xf>
    <xf numFmtId="168" fontId="4" fillId="0" borderId="19" xfId="3" applyNumberFormat="1" applyFont="1" applyFill="1" applyBorder="1" applyAlignment="1">
      <alignment horizontal="center" vertical="center" wrapText="1"/>
    </xf>
    <xf numFmtId="168" fontId="4" fillId="0" borderId="14" xfId="3" applyNumberFormat="1" applyFont="1" applyFill="1" applyBorder="1" applyAlignment="1">
      <alignment horizontal="center" vertical="center" wrapText="1"/>
    </xf>
    <xf numFmtId="2" fontId="4" fillId="0" borderId="15" xfId="3" applyNumberFormat="1" applyFont="1" applyBorder="1" applyAlignment="1">
      <alignment horizontal="center" vertical="center" wrapText="1"/>
    </xf>
    <xf numFmtId="2" fontId="4" fillId="0" borderId="19" xfId="3" applyNumberFormat="1" applyFont="1" applyBorder="1" applyAlignment="1">
      <alignment horizontal="center" vertical="center" wrapText="1"/>
    </xf>
    <xf numFmtId="2" fontId="4" fillId="0" borderId="14" xfId="3" applyNumberFormat="1" applyFont="1" applyBorder="1" applyAlignment="1">
      <alignment horizontal="center" vertical="center" wrapText="1"/>
    </xf>
    <xf numFmtId="2" fontId="12" fillId="0" borderId="15" xfId="3" applyNumberFormat="1" applyFont="1" applyBorder="1" applyAlignment="1">
      <alignment horizontal="center" vertical="center" wrapText="1"/>
    </xf>
    <xf numFmtId="2" fontId="12" fillId="0" borderId="19" xfId="3" applyNumberFormat="1" applyFont="1" applyBorder="1" applyAlignment="1">
      <alignment horizontal="center" vertical="center" wrapText="1"/>
    </xf>
    <xf numFmtId="2" fontId="12" fillId="0" borderId="14" xfId="3" applyNumberFormat="1"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9" fontId="10" fillId="0" borderId="15" xfId="1" applyFont="1" applyFill="1" applyBorder="1" applyAlignment="1">
      <alignment horizontal="center" vertical="center"/>
    </xf>
    <xf numFmtId="9" fontId="10" fillId="0" borderId="19" xfId="1" applyFont="1" applyFill="1" applyBorder="1" applyAlignment="1">
      <alignment horizontal="center" vertical="center"/>
    </xf>
    <xf numFmtId="9" fontId="10" fillId="0" borderId="22" xfId="1" applyFont="1" applyFill="1" applyBorder="1" applyAlignment="1">
      <alignment horizontal="center" vertical="center"/>
    </xf>
    <xf numFmtId="0" fontId="6" fillId="3" borderId="15" xfId="0" applyFont="1" applyFill="1" applyBorder="1" applyAlignment="1">
      <alignment horizontal="center" vertical="center" wrapText="1"/>
    </xf>
    <xf numFmtId="0" fontId="6" fillId="3" borderId="22" xfId="0" applyFont="1" applyFill="1" applyBorder="1" applyAlignment="1">
      <alignment horizontal="center" vertical="center" wrapText="1"/>
    </xf>
    <xf numFmtId="9" fontId="10" fillId="0" borderId="15" xfId="1" applyFont="1" applyFill="1" applyBorder="1" applyAlignment="1">
      <alignment horizontal="center" vertical="center" wrapText="1"/>
    </xf>
    <xf numFmtId="9" fontId="10" fillId="0" borderId="19" xfId="1" applyFont="1" applyFill="1" applyBorder="1" applyAlignment="1">
      <alignment horizontal="center" vertical="center" wrapText="1"/>
    </xf>
    <xf numFmtId="9" fontId="10" fillId="0" borderId="22" xfId="1" applyFont="1" applyFill="1" applyBorder="1" applyAlignment="1">
      <alignment horizontal="center" vertical="center" wrapText="1"/>
    </xf>
    <xf numFmtId="2" fontId="12" fillId="0" borderId="18" xfId="3" applyNumberFormat="1" applyFont="1" applyFill="1" applyBorder="1" applyAlignment="1">
      <alignment horizontal="center" vertical="center" wrapText="1"/>
    </xf>
    <xf numFmtId="2" fontId="12" fillId="0" borderId="19" xfId="3" applyNumberFormat="1" applyFont="1" applyFill="1" applyBorder="1" applyAlignment="1">
      <alignment horizontal="center" vertical="center" wrapText="1"/>
    </xf>
    <xf numFmtId="2" fontId="12" fillId="0" borderId="22" xfId="3" applyNumberFormat="1" applyFont="1" applyFill="1" applyBorder="1" applyAlignment="1">
      <alignment horizontal="center" vertical="center" wrapText="1"/>
    </xf>
    <xf numFmtId="9" fontId="10" fillId="7" borderId="18" xfId="1" applyFont="1" applyFill="1" applyBorder="1" applyAlignment="1">
      <alignment horizontal="center" vertical="center"/>
    </xf>
    <xf numFmtId="9" fontId="10" fillId="7" borderId="19" xfId="1" applyFont="1" applyFill="1" applyBorder="1" applyAlignment="1">
      <alignment horizontal="center" vertical="center"/>
    </xf>
    <xf numFmtId="9" fontId="10" fillId="7" borderId="22" xfId="1" applyFont="1" applyFill="1" applyBorder="1" applyAlignment="1">
      <alignment horizontal="center" vertical="center"/>
    </xf>
    <xf numFmtId="9" fontId="4" fillId="16" borderId="15" xfId="1" applyFont="1" applyFill="1" applyBorder="1" applyAlignment="1">
      <alignment horizontal="center" vertical="center"/>
    </xf>
    <xf numFmtId="9" fontId="4" fillId="16" borderId="19" xfId="1" applyFont="1" applyFill="1" applyBorder="1" applyAlignment="1">
      <alignment horizontal="center" vertical="center"/>
    </xf>
    <xf numFmtId="9" fontId="4" fillId="16" borderId="14" xfId="1" applyFont="1" applyFill="1" applyBorder="1" applyAlignment="1">
      <alignment horizontal="center" vertical="center"/>
    </xf>
    <xf numFmtId="9" fontId="10" fillId="0" borderId="15" xfId="1" applyFont="1" applyBorder="1" applyAlignment="1">
      <alignment horizontal="center" vertical="center"/>
    </xf>
    <xf numFmtId="9" fontId="10" fillId="0" borderId="19" xfId="1" applyFont="1" applyBorder="1" applyAlignment="1">
      <alignment horizontal="center" vertical="center"/>
    </xf>
    <xf numFmtId="9" fontId="10" fillId="0" borderId="14" xfId="1" applyFont="1" applyBorder="1" applyAlignment="1">
      <alignment horizontal="center" vertical="center"/>
    </xf>
    <xf numFmtId="168" fontId="4" fillId="0" borderId="15" xfId="3" applyNumberFormat="1" applyFont="1" applyBorder="1" applyAlignment="1">
      <alignment horizontal="center" vertical="center" wrapText="1"/>
    </xf>
    <xf numFmtId="168" fontId="4" fillId="0" borderId="19" xfId="3" applyNumberFormat="1" applyFont="1" applyBorder="1" applyAlignment="1">
      <alignment horizontal="center" vertical="center" wrapText="1"/>
    </xf>
    <xf numFmtId="168" fontId="4" fillId="0" borderId="22" xfId="3" applyNumberFormat="1"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9" fontId="17" fillId="0" borderId="15" xfId="1" applyFont="1" applyFill="1" applyBorder="1" applyAlignment="1">
      <alignment horizontal="center" vertical="center" wrapText="1"/>
    </xf>
    <xf numFmtId="9" fontId="17" fillId="0" borderId="19" xfId="1" applyFont="1" applyFill="1" applyBorder="1" applyAlignment="1">
      <alignment horizontal="center" vertical="center" wrapText="1"/>
    </xf>
    <xf numFmtId="9" fontId="17" fillId="0" borderId="14" xfId="1"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20" fillId="0" borderId="15"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33" xfId="0" applyNumberFormat="1" applyFont="1" applyFill="1" applyBorder="1" applyAlignment="1">
      <alignment horizontal="center" vertical="center" wrapText="1"/>
    </xf>
    <xf numFmtId="9" fontId="20" fillId="0" borderId="32"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9" fontId="18" fillId="0" borderId="15" xfId="1" applyFont="1" applyFill="1" applyBorder="1" applyAlignment="1">
      <alignment horizontal="left" vertical="center" wrapText="1"/>
    </xf>
    <xf numFmtId="9" fontId="18" fillId="0" borderId="19" xfId="1" applyFont="1" applyFill="1" applyBorder="1" applyAlignment="1">
      <alignment horizontal="left" vertical="center" wrapText="1"/>
    </xf>
    <xf numFmtId="9" fontId="18" fillId="0" borderId="14" xfId="1" applyFont="1" applyFill="1" applyBorder="1" applyAlignment="1">
      <alignment horizontal="left" vertical="center" wrapText="1"/>
    </xf>
    <xf numFmtId="165" fontId="9" fillId="15" borderId="15" xfId="2" applyNumberFormat="1" applyFont="1" applyFill="1" applyBorder="1" applyAlignment="1">
      <alignment horizontal="center" vertical="center" wrapText="1"/>
    </xf>
    <xf numFmtId="165" fontId="9" fillId="15" borderId="19" xfId="2" applyNumberFormat="1" applyFont="1" applyFill="1" applyBorder="1" applyAlignment="1">
      <alignment horizontal="center" vertical="center" wrapText="1"/>
    </xf>
    <xf numFmtId="165" fontId="9" fillId="15" borderId="14" xfId="2" applyNumberFormat="1" applyFont="1" applyFill="1" applyBorder="1" applyAlignment="1">
      <alignment horizontal="center" vertical="center" wrapText="1"/>
    </xf>
    <xf numFmtId="165" fontId="9" fillId="0" borderId="15" xfId="2" applyNumberFormat="1" applyFont="1" applyFill="1" applyBorder="1" applyAlignment="1">
      <alignment horizontal="center" vertical="center" wrapText="1"/>
    </xf>
    <xf numFmtId="165" fontId="9" fillId="0" borderId="19" xfId="2" applyNumberFormat="1" applyFont="1" applyFill="1" applyBorder="1" applyAlignment="1">
      <alignment horizontal="center" vertical="center" wrapText="1"/>
    </xf>
    <xf numFmtId="165" fontId="9" fillId="0" borderId="14" xfId="2" applyNumberFormat="1" applyFont="1" applyFill="1" applyBorder="1" applyAlignment="1">
      <alignment horizontal="center" vertical="center" wrapText="1"/>
    </xf>
    <xf numFmtId="165" fontId="9" fillId="0" borderId="15" xfId="2" applyNumberFormat="1" applyFont="1" applyBorder="1" applyAlignment="1">
      <alignment horizontal="center" vertical="center" wrapText="1"/>
    </xf>
    <xf numFmtId="165" fontId="9" fillId="0" borderId="19" xfId="2" applyNumberFormat="1" applyFont="1" applyBorder="1" applyAlignment="1">
      <alignment horizontal="center" vertical="center" wrapText="1"/>
    </xf>
    <xf numFmtId="165" fontId="9" fillId="0" borderId="14" xfId="2" applyNumberFormat="1" applyFont="1" applyBorder="1" applyAlignment="1">
      <alignment horizontal="center" vertical="center" wrapText="1"/>
    </xf>
    <xf numFmtId="165" fontId="9" fillId="0" borderId="15" xfId="1" applyNumberFormat="1" applyFont="1" applyBorder="1" applyAlignment="1">
      <alignment horizontal="center" vertical="center" wrapText="1"/>
    </xf>
    <xf numFmtId="165" fontId="9" fillId="0" borderId="19" xfId="1" applyNumberFormat="1" applyFont="1" applyBorder="1" applyAlignment="1">
      <alignment horizontal="center" vertical="center" wrapText="1"/>
    </xf>
    <xf numFmtId="165" fontId="9" fillId="0" borderId="14" xfId="1" applyNumberFormat="1" applyFont="1" applyBorder="1" applyAlignment="1">
      <alignment horizontal="center" vertical="center" wrapText="1"/>
    </xf>
    <xf numFmtId="165" fontId="10" fillId="15" borderId="15" xfId="2" applyNumberFormat="1" applyFont="1" applyFill="1" applyBorder="1" applyAlignment="1">
      <alignment horizontal="center" vertical="center"/>
    </xf>
    <xf numFmtId="165" fontId="10" fillId="15" borderId="19" xfId="2" applyNumberFormat="1" applyFont="1" applyFill="1" applyBorder="1" applyAlignment="1">
      <alignment horizontal="center" vertical="center"/>
    </xf>
    <xf numFmtId="165" fontId="10" fillId="0" borderId="15" xfId="2" applyNumberFormat="1" applyFont="1" applyFill="1" applyBorder="1" applyAlignment="1">
      <alignment horizontal="center" vertical="center"/>
    </xf>
    <xf numFmtId="165" fontId="10" fillId="0" borderId="19" xfId="2" applyNumberFormat="1" applyFont="1" applyFill="1" applyBorder="1" applyAlignment="1">
      <alignment horizontal="center" vertical="center"/>
    </xf>
    <xf numFmtId="165" fontId="10" fillId="0" borderId="22" xfId="2" applyNumberFormat="1" applyFont="1" applyFill="1" applyBorder="1" applyAlignment="1">
      <alignment horizontal="center" vertical="center"/>
    </xf>
    <xf numFmtId="165" fontId="10" fillId="0" borderId="15" xfId="2" applyNumberFormat="1" applyFont="1" applyBorder="1" applyAlignment="1">
      <alignment horizontal="center" vertical="center"/>
    </xf>
    <xf numFmtId="165" fontId="10" fillId="0" borderId="19" xfId="2" applyNumberFormat="1" applyFont="1" applyBorder="1" applyAlignment="1">
      <alignment horizontal="center" vertical="center"/>
    </xf>
    <xf numFmtId="165" fontId="10" fillId="0" borderId="22" xfId="2" applyNumberFormat="1" applyFont="1" applyBorder="1" applyAlignment="1">
      <alignment horizontal="center" vertical="center"/>
    </xf>
    <xf numFmtId="165" fontId="10" fillId="0" borderId="15" xfId="1" applyNumberFormat="1" applyFont="1" applyBorder="1" applyAlignment="1">
      <alignment horizontal="center" vertical="center"/>
    </xf>
    <xf numFmtId="165" fontId="10" fillId="0" borderId="19" xfId="1" applyNumberFormat="1" applyFont="1" applyBorder="1" applyAlignment="1">
      <alignment horizontal="center" vertical="center"/>
    </xf>
    <xf numFmtId="165" fontId="10" fillId="0" borderId="22" xfId="1" applyNumberFormat="1" applyFont="1" applyBorder="1" applyAlignment="1">
      <alignment horizontal="center" vertical="center"/>
    </xf>
    <xf numFmtId="165" fontId="10" fillId="0" borderId="14" xfId="2" applyNumberFormat="1" applyFont="1" applyFill="1" applyBorder="1" applyAlignment="1">
      <alignment horizontal="center" vertical="center"/>
    </xf>
    <xf numFmtId="165" fontId="10" fillId="0" borderId="15" xfId="1" applyNumberFormat="1" applyFont="1" applyFill="1" applyBorder="1" applyAlignment="1">
      <alignment horizontal="center" vertical="center"/>
    </xf>
    <xf numFmtId="165" fontId="10" fillId="0" borderId="14" xfId="1" applyNumberFormat="1" applyFont="1" applyFill="1" applyBorder="1" applyAlignment="1">
      <alignment horizontal="center" vertical="center"/>
    </xf>
    <xf numFmtId="165" fontId="10" fillId="15" borderId="19" xfId="2" applyNumberFormat="1" applyFont="1" applyFill="1" applyBorder="1" applyAlignment="1">
      <alignment horizontal="center" vertical="center" wrapText="1"/>
    </xf>
    <xf numFmtId="165" fontId="9" fillId="0" borderId="15" xfId="1" applyNumberFormat="1" applyFont="1" applyFill="1" applyBorder="1" applyAlignment="1">
      <alignment horizontal="center" vertical="center" wrapText="1"/>
    </xf>
    <xf numFmtId="165" fontId="9" fillId="0" borderId="19" xfId="1" applyNumberFormat="1" applyFont="1" applyFill="1" applyBorder="1" applyAlignment="1">
      <alignment horizontal="center" vertical="center" wrapText="1"/>
    </xf>
    <xf numFmtId="165" fontId="9" fillId="0" borderId="14" xfId="1" applyNumberFormat="1" applyFont="1" applyFill="1" applyBorder="1" applyAlignment="1">
      <alignment horizontal="center" vertical="center" wrapText="1"/>
    </xf>
    <xf numFmtId="165" fontId="4" fillId="15" borderId="19" xfId="2" applyNumberFormat="1" applyFont="1" applyFill="1" applyBorder="1" applyAlignment="1">
      <alignment horizontal="center" vertical="center" wrapText="1"/>
    </xf>
    <xf numFmtId="165" fontId="4" fillId="15" borderId="14" xfId="2" applyNumberFormat="1" applyFont="1" applyFill="1" applyBorder="1" applyAlignment="1">
      <alignment horizontal="center" vertical="center" wrapText="1"/>
    </xf>
    <xf numFmtId="165" fontId="10" fillId="15" borderId="14" xfId="2" applyNumberFormat="1" applyFont="1" applyFill="1" applyBorder="1" applyAlignment="1">
      <alignment horizontal="center" vertical="center"/>
    </xf>
    <xf numFmtId="165" fontId="10" fillId="0" borderId="14" xfId="2" applyNumberFormat="1" applyFont="1" applyBorder="1" applyAlignment="1">
      <alignment horizontal="center" vertical="center"/>
    </xf>
    <xf numFmtId="165" fontId="10" fillId="0" borderId="14" xfId="1" applyNumberFormat="1" applyFont="1" applyBorder="1" applyAlignment="1">
      <alignment horizontal="center" vertical="center"/>
    </xf>
    <xf numFmtId="165" fontId="4" fillId="15" borderId="15" xfId="2" applyNumberFormat="1" applyFont="1" applyFill="1" applyBorder="1" applyAlignment="1">
      <alignment horizontal="center" vertical="center" wrapText="1"/>
    </xf>
    <xf numFmtId="165" fontId="10" fillId="8" borderId="15" xfId="2" applyNumberFormat="1" applyFont="1" applyFill="1" applyBorder="1" applyAlignment="1">
      <alignment horizontal="center" vertical="center"/>
    </xf>
    <xf numFmtId="165" fontId="10" fillId="8" borderId="19" xfId="2" applyNumberFormat="1" applyFont="1" applyFill="1" applyBorder="1" applyAlignment="1">
      <alignment horizontal="center" vertical="center"/>
    </xf>
    <xf numFmtId="165" fontId="10" fillId="8" borderId="14" xfId="2" applyNumberFormat="1" applyFont="1" applyFill="1" applyBorder="1" applyAlignment="1">
      <alignment horizontal="center" vertical="center"/>
    </xf>
    <xf numFmtId="0" fontId="6" fillId="3" borderId="65" xfId="0" applyFont="1" applyFill="1" applyBorder="1" applyAlignment="1">
      <alignment horizontal="center" vertical="center" wrapText="1"/>
    </xf>
    <xf numFmtId="0" fontId="6" fillId="3" borderId="66" xfId="0" applyFont="1" applyFill="1" applyBorder="1" applyAlignment="1">
      <alignment horizontal="center" vertical="center" wrapText="1"/>
    </xf>
    <xf numFmtId="165" fontId="10" fillId="0" borderId="15" xfId="2" applyNumberFormat="1" applyFont="1" applyBorder="1" applyAlignment="1">
      <alignment horizontal="center" vertical="center" wrapText="1"/>
    </xf>
    <xf numFmtId="165" fontId="10" fillId="0" borderId="19" xfId="2" applyNumberFormat="1" applyFont="1" applyBorder="1" applyAlignment="1">
      <alignment horizontal="center" vertical="center" wrapText="1"/>
    </xf>
    <xf numFmtId="9" fontId="10" fillId="0" borderId="22" xfId="1" applyFont="1" applyBorder="1" applyAlignment="1">
      <alignment horizontal="center" vertical="center"/>
    </xf>
    <xf numFmtId="9" fontId="10" fillId="0" borderId="18" xfId="1" applyFont="1" applyBorder="1" applyAlignment="1">
      <alignment horizontal="center" vertical="center" wrapText="1"/>
    </xf>
    <xf numFmtId="9" fontId="10" fillId="0" borderId="19" xfId="1" applyFont="1" applyBorder="1" applyAlignment="1">
      <alignment horizontal="center" vertical="center" wrapText="1"/>
    </xf>
    <xf numFmtId="9" fontId="10" fillId="0" borderId="14" xfId="1" applyFont="1" applyBorder="1" applyAlignment="1">
      <alignment horizontal="center" vertical="center" wrapText="1"/>
    </xf>
    <xf numFmtId="9" fontId="9" fillId="0" borderId="15" xfId="1" applyFont="1" applyBorder="1" applyAlignment="1">
      <alignment horizontal="center" vertical="center" wrapText="1"/>
    </xf>
    <xf numFmtId="9" fontId="9" fillId="0" borderId="19" xfId="1" applyFont="1" applyBorder="1" applyAlignment="1">
      <alignment horizontal="center" vertical="center" wrapText="1"/>
    </xf>
    <xf numFmtId="9" fontId="9" fillId="0" borderId="14" xfId="1" applyFont="1" applyBorder="1" applyAlignment="1">
      <alignment horizontal="center" vertical="center" wrapText="1"/>
    </xf>
    <xf numFmtId="9" fontId="9" fillId="0" borderId="15" xfId="1" applyFont="1" applyFill="1" applyBorder="1" applyAlignment="1">
      <alignment horizontal="center" vertical="center" wrapText="1"/>
    </xf>
    <xf numFmtId="9" fontId="9" fillId="0" borderId="19" xfId="1" applyFont="1" applyFill="1" applyBorder="1" applyAlignment="1">
      <alignment horizontal="center" vertical="center" wrapText="1"/>
    </xf>
    <xf numFmtId="9" fontId="9" fillId="0" borderId="14" xfId="1"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4" fillId="0" borderId="19" xfId="0" quotePrefix="1" applyFont="1" applyBorder="1" applyAlignment="1">
      <alignment horizontal="center" vertical="center" wrapText="1"/>
    </xf>
    <xf numFmtId="164" fontId="10" fillId="0" borderId="19" xfId="0" applyNumberFormat="1" applyFont="1" applyFill="1" applyBorder="1" applyAlignment="1">
      <alignment horizontal="center" vertical="center"/>
    </xf>
    <xf numFmtId="164" fontId="10" fillId="6" borderId="19" xfId="0" applyNumberFormat="1" applyFont="1" applyFill="1" applyBorder="1" applyAlignment="1">
      <alignment horizontal="center" vertical="center"/>
    </xf>
    <xf numFmtId="0" fontId="4" fillId="0" borderId="15" xfId="0" quotePrefix="1" applyFont="1" applyBorder="1" applyAlignment="1">
      <alignment horizontal="center" vertical="center" wrapText="1"/>
    </xf>
    <xf numFmtId="164" fontId="10" fillId="0" borderId="15"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5" xfId="0" applyNumberFormat="1" applyFont="1" applyFill="1" applyBorder="1" applyAlignment="1">
      <alignment horizontal="center" vertical="center"/>
    </xf>
    <xf numFmtId="164" fontId="10" fillId="0" borderId="22" xfId="0" applyNumberFormat="1" applyFont="1" applyFill="1" applyBorder="1" applyAlignment="1">
      <alignment horizontal="center" vertical="center"/>
    </xf>
    <xf numFmtId="164" fontId="9" fillId="0" borderId="15" xfId="0" applyNumberFormat="1"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9" fontId="10" fillId="0" borderId="14" xfId="1" applyFont="1" applyFill="1" applyBorder="1" applyAlignment="1">
      <alignment horizontal="center" vertical="center"/>
    </xf>
    <xf numFmtId="164" fontId="10" fillId="0" borderId="14" xfId="0" applyNumberFormat="1" applyFont="1" applyFill="1" applyBorder="1" applyAlignment="1">
      <alignment horizontal="center" vertical="center"/>
    </xf>
    <xf numFmtId="0" fontId="4" fillId="0" borderId="14" xfId="0" quotePrefix="1" applyFont="1" applyBorder="1" applyAlignment="1">
      <alignment horizontal="center" vertical="center" wrapText="1"/>
    </xf>
    <xf numFmtId="164" fontId="9" fillId="6" borderId="15" xfId="2" applyNumberFormat="1" applyFont="1" applyFill="1" applyBorder="1" applyAlignment="1">
      <alignment horizontal="center" vertical="center" wrapText="1"/>
    </xf>
    <xf numFmtId="164" fontId="9" fillId="6" borderId="19" xfId="2" applyNumberFormat="1" applyFont="1" applyFill="1" applyBorder="1" applyAlignment="1">
      <alignment horizontal="center" vertical="center" wrapText="1"/>
    </xf>
    <xf numFmtId="164" fontId="9" fillId="6" borderId="14" xfId="2" applyNumberFormat="1" applyFont="1" applyFill="1" applyBorder="1" applyAlignment="1">
      <alignment horizontal="center" vertical="center" wrapText="1"/>
    </xf>
    <xf numFmtId="164" fontId="9" fillId="0" borderId="15" xfId="2" applyNumberFormat="1" applyFont="1" applyBorder="1" applyAlignment="1">
      <alignment horizontal="center" vertical="center" wrapText="1"/>
    </xf>
    <xf numFmtId="164" fontId="9" fillId="0" borderId="19" xfId="2" applyNumberFormat="1" applyFont="1" applyBorder="1" applyAlignment="1">
      <alignment horizontal="center" vertical="center" wrapText="1"/>
    </xf>
    <xf numFmtId="164" fontId="9" fillId="0" borderId="14" xfId="2" applyNumberFormat="1" applyFont="1" applyBorder="1" applyAlignment="1">
      <alignment horizontal="center" vertical="center" wrapText="1"/>
    </xf>
    <xf numFmtId="164" fontId="4" fillId="0" borderId="19"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quotePrefix="1" applyFont="1" applyFill="1" applyBorder="1" applyAlignment="1">
      <alignment horizontal="center" vertical="center" wrapText="1"/>
    </xf>
    <xf numFmtId="0" fontId="4" fillId="0" borderId="14" xfId="0" quotePrefix="1" applyFont="1" applyFill="1" applyBorder="1" applyAlignment="1">
      <alignment horizontal="center" vertical="center" wrapText="1"/>
    </xf>
    <xf numFmtId="0" fontId="9" fillId="0" borderId="19" xfId="0" applyFont="1" applyBorder="1" applyAlignment="1">
      <alignment horizontal="center" vertical="center" wrapText="1"/>
    </xf>
    <xf numFmtId="164" fontId="9" fillId="0" borderId="15" xfId="2" applyNumberFormat="1" applyFont="1" applyFill="1" applyBorder="1" applyAlignment="1">
      <alignment horizontal="center" vertical="center" wrapText="1"/>
    </xf>
    <xf numFmtId="164" fontId="9" fillId="0" borderId="19" xfId="2" applyNumberFormat="1" applyFont="1" applyFill="1" applyBorder="1" applyAlignment="1">
      <alignment horizontal="center" vertical="center" wrapText="1"/>
    </xf>
    <xf numFmtId="164" fontId="9" fillId="0" borderId="14" xfId="2" applyNumberFormat="1" applyFont="1" applyFill="1" applyBorder="1" applyAlignment="1">
      <alignment horizontal="center" vertical="center" wrapText="1"/>
    </xf>
    <xf numFmtId="164" fontId="10" fillId="10" borderId="15" xfId="0" applyNumberFormat="1" applyFont="1" applyFill="1" applyBorder="1" applyAlignment="1">
      <alignment horizontal="center" vertical="center"/>
    </xf>
    <xf numFmtId="164" fontId="10" fillId="10" borderId="19" xfId="0" applyNumberFormat="1" applyFont="1" applyFill="1" applyBorder="1" applyAlignment="1">
      <alignment horizontal="center" vertical="center"/>
    </xf>
    <xf numFmtId="44" fontId="10" fillId="0" borderId="15" xfId="2" applyFont="1" applyFill="1" applyBorder="1" applyAlignment="1">
      <alignment horizontal="center" vertical="center"/>
    </xf>
    <xf numFmtId="44" fontId="10" fillId="0" borderId="14" xfId="2" applyFont="1" applyFill="1" applyBorder="1" applyAlignment="1">
      <alignment horizontal="center" vertical="center"/>
    </xf>
    <xf numFmtId="44" fontId="9" fillId="0" borderId="15" xfId="2" applyFont="1" applyBorder="1" applyAlignment="1">
      <alignment horizontal="center" vertical="center" wrapText="1"/>
    </xf>
    <xf numFmtId="44" fontId="9" fillId="0" borderId="19" xfId="2" applyFont="1" applyBorder="1" applyAlignment="1">
      <alignment horizontal="center" vertical="center" wrapText="1"/>
    </xf>
    <xf numFmtId="44" fontId="9" fillId="0" borderId="14" xfId="2" applyFont="1" applyBorder="1" applyAlignment="1">
      <alignment horizontal="center" vertical="center" wrapText="1"/>
    </xf>
    <xf numFmtId="44" fontId="10" fillId="0" borderId="15" xfId="2" applyFont="1" applyBorder="1" applyAlignment="1">
      <alignment horizontal="center" vertical="center"/>
    </xf>
    <xf numFmtId="44" fontId="10" fillId="0" borderId="19" xfId="2" applyFont="1" applyBorder="1" applyAlignment="1">
      <alignment horizontal="center" vertical="center"/>
    </xf>
    <xf numFmtId="44" fontId="10" fillId="0" borderId="22" xfId="2" applyFont="1" applyBorder="1" applyAlignment="1">
      <alignment horizontal="center" vertical="center"/>
    </xf>
    <xf numFmtId="44" fontId="10" fillId="14" borderId="19" xfId="2" applyFont="1" applyFill="1" applyBorder="1" applyAlignment="1">
      <alignment horizontal="center" vertical="center" wrapText="1"/>
    </xf>
    <xf numFmtId="44" fontId="4" fillId="0" borderId="19" xfId="2" applyFont="1" applyFill="1" applyBorder="1" applyAlignment="1">
      <alignment horizontal="center" vertical="center" wrapText="1"/>
    </xf>
    <xf numFmtId="44" fontId="4" fillId="0" borderId="14" xfId="2" applyFont="1" applyFill="1" applyBorder="1" applyAlignment="1">
      <alignment horizontal="center" vertical="center" wrapText="1"/>
    </xf>
    <xf numFmtId="44" fontId="9" fillId="6" borderId="15" xfId="2" applyFont="1" applyFill="1" applyBorder="1" applyAlignment="1">
      <alignment horizontal="center" vertical="center" wrapText="1"/>
    </xf>
    <xf numFmtId="44" fontId="9" fillId="6" borderId="19" xfId="2" applyFont="1" applyFill="1" applyBorder="1" applyAlignment="1">
      <alignment horizontal="center" vertical="center" wrapText="1"/>
    </xf>
    <xf numFmtId="44" fontId="9" fillId="6" borderId="14" xfId="2" applyFont="1" applyFill="1" applyBorder="1" applyAlignment="1">
      <alignment horizontal="center" vertical="center" wrapText="1"/>
    </xf>
    <xf numFmtId="44" fontId="10" fillId="10" borderId="15" xfId="2" applyFont="1" applyFill="1" applyBorder="1" applyAlignment="1">
      <alignment horizontal="center" vertical="center"/>
    </xf>
    <xf numFmtId="44" fontId="10" fillId="10" borderId="19" xfId="2" applyFont="1" applyFill="1" applyBorder="1" applyAlignment="1">
      <alignment horizontal="center" vertical="center"/>
    </xf>
    <xf numFmtId="44" fontId="10" fillId="6" borderId="19" xfId="2" applyFont="1" applyFill="1" applyBorder="1" applyAlignment="1">
      <alignment horizontal="center" vertical="center"/>
    </xf>
    <xf numFmtId="44" fontId="9" fillId="0" borderId="19" xfId="2" applyFont="1" applyFill="1" applyBorder="1" applyAlignment="1">
      <alignment horizontal="center" vertical="center" wrapText="1"/>
    </xf>
    <xf numFmtId="44" fontId="9" fillId="0" borderId="14" xfId="2" applyFont="1" applyFill="1" applyBorder="1" applyAlignment="1">
      <alignment horizontal="center" vertical="center" wrapText="1"/>
    </xf>
    <xf numFmtId="44" fontId="9" fillId="0" borderId="15" xfId="2" applyFont="1" applyFill="1" applyBorder="1" applyAlignment="1">
      <alignment horizontal="center" vertical="center" wrapText="1"/>
    </xf>
    <xf numFmtId="164" fontId="10" fillId="14" borderId="19" xfId="0" applyNumberFormat="1"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9" fillId="0" borderId="19" xfId="0" applyNumberFormat="1" applyFont="1" applyBorder="1" applyAlignment="1">
      <alignment horizontal="center" vertical="center" wrapText="1"/>
    </xf>
    <xf numFmtId="164" fontId="9" fillId="0" borderId="14"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4" xfId="0" applyFont="1" applyBorder="1" applyAlignment="1">
      <alignment horizontal="center" vertical="center"/>
    </xf>
    <xf numFmtId="9" fontId="10" fillId="5" borderId="33" xfId="0" applyNumberFormat="1" applyFont="1" applyFill="1" applyBorder="1" applyAlignment="1">
      <alignment horizontal="center" vertical="center" wrapText="1"/>
    </xf>
    <xf numFmtId="9" fontId="10" fillId="5" borderId="19" xfId="0" applyNumberFormat="1" applyFont="1" applyFill="1" applyBorder="1" applyAlignment="1">
      <alignment horizontal="center" vertical="center" wrapText="1"/>
    </xf>
    <xf numFmtId="9" fontId="10" fillId="5" borderId="32"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4" xfId="0" applyFont="1" applyFill="1" applyBorder="1" applyAlignment="1">
      <alignment horizontal="center" vertical="center"/>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9" fontId="21" fillId="0" borderId="15" xfId="1" applyFont="1" applyFill="1" applyBorder="1" applyAlignment="1">
      <alignment horizontal="center" vertical="center" wrapText="1"/>
    </xf>
    <xf numFmtId="9" fontId="21" fillId="0" borderId="14" xfId="1" applyFont="1" applyFill="1" applyBorder="1" applyAlignment="1">
      <alignment horizontal="center" vertical="center" wrapText="1"/>
    </xf>
    <xf numFmtId="9" fontId="18" fillId="0" borderId="15" xfId="1" applyFont="1" applyFill="1" applyBorder="1" applyAlignment="1">
      <alignment horizontal="center" vertical="center" wrapText="1"/>
    </xf>
    <xf numFmtId="9" fontId="18" fillId="0" borderId="19" xfId="1" applyFont="1" applyFill="1" applyBorder="1" applyAlignment="1">
      <alignment horizontal="center" vertical="center" wrapText="1"/>
    </xf>
    <xf numFmtId="9" fontId="18" fillId="0" borderId="14" xfId="1" applyFont="1" applyFill="1" applyBorder="1" applyAlignment="1">
      <alignment horizontal="center" vertical="center" wrapText="1"/>
    </xf>
    <xf numFmtId="9" fontId="21" fillId="0" borderId="19" xfId="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8" xfId="0" applyFont="1" applyBorder="1" applyAlignment="1">
      <alignment horizontal="center" vertical="center" wrapText="1"/>
    </xf>
    <xf numFmtId="44" fontId="10" fillId="0" borderId="14" xfId="2" applyFont="1" applyBorder="1" applyAlignment="1">
      <alignment horizontal="center" vertical="center"/>
    </xf>
    <xf numFmtId="164" fontId="10" fillId="0" borderId="14" xfId="0" applyNumberFormat="1" applyFont="1" applyBorder="1" applyAlignment="1">
      <alignment horizontal="center" vertical="center"/>
    </xf>
    <xf numFmtId="164" fontId="10" fillId="8" borderId="15" xfId="0" applyNumberFormat="1" applyFont="1" applyFill="1" applyBorder="1" applyAlignment="1">
      <alignment horizontal="center" vertical="center"/>
    </xf>
    <xf numFmtId="164" fontId="10" fillId="8" borderId="19" xfId="0" applyNumberFormat="1" applyFont="1" applyFill="1" applyBorder="1" applyAlignment="1">
      <alignment horizontal="center" vertical="center"/>
    </xf>
    <xf numFmtId="164" fontId="10" fillId="8" borderId="14" xfId="0" applyNumberFormat="1" applyFont="1" applyFill="1" applyBorder="1" applyAlignment="1">
      <alignment horizontal="center" vertical="center"/>
    </xf>
    <xf numFmtId="44" fontId="4" fillId="8" borderId="19" xfId="2" applyFont="1" applyFill="1" applyBorder="1" applyAlignment="1">
      <alignment horizontal="center" vertical="center" wrapText="1"/>
    </xf>
    <xf numFmtId="44" fontId="4" fillId="0" borderId="19" xfId="2" applyFont="1" applyBorder="1" applyAlignment="1">
      <alignment horizontal="center" vertical="center" wrapText="1"/>
    </xf>
    <xf numFmtId="0" fontId="4" fillId="0" borderId="19" xfId="0" applyFont="1" applyBorder="1" applyAlignment="1">
      <alignment horizontal="center" vertical="center"/>
    </xf>
    <xf numFmtId="44" fontId="4" fillId="0" borderId="15" xfId="2" applyFont="1" applyBorder="1" applyAlignment="1">
      <alignment horizontal="center" vertical="center" wrapText="1"/>
    </xf>
    <xf numFmtId="44" fontId="4" fillId="0" borderId="14" xfId="2" applyFont="1" applyBorder="1" applyAlignment="1">
      <alignment horizontal="center" vertical="center" wrapText="1"/>
    </xf>
    <xf numFmtId="0" fontId="4" fillId="0" borderId="15" xfId="0" applyFont="1" applyBorder="1" applyAlignment="1">
      <alignment horizontal="center" vertical="center"/>
    </xf>
    <xf numFmtId="0" fontId="4" fillId="0" borderId="14" xfId="0" applyFont="1" applyBorder="1" applyAlignment="1">
      <alignment horizontal="center" vertical="center"/>
    </xf>
    <xf numFmtId="9" fontId="4" fillId="5" borderId="15" xfId="0" applyNumberFormat="1" applyFont="1" applyFill="1" applyBorder="1" applyAlignment="1">
      <alignment horizontal="center" vertical="center" wrapText="1"/>
    </xf>
    <xf numFmtId="9" fontId="4" fillId="5" borderId="19" xfId="0" applyNumberFormat="1" applyFont="1" applyFill="1" applyBorder="1" applyAlignment="1">
      <alignment horizontal="center" vertical="center" wrapText="1"/>
    </xf>
    <xf numFmtId="9" fontId="4" fillId="5" borderId="32" xfId="0" applyNumberFormat="1" applyFont="1" applyFill="1" applyBorder="1" applyAlignment="1">
      <alignment horizontal="center" vertical="center" wrapText="1"/>
    </xf>
    <xf numFmtId="9" fontId="4" fillId="0" borderId="15"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44" fontId="10" fillId="8" borderId="15" xfId="2" applyFont="1" applyFill="1" applyBorder="1" applyAlignment="1">
      <alignment horizontal="center" vertical="center"/>
    </xf>
    <xf numFmtId="44" fontId="10" fillId="8" borderId="19" xfId="2" applyFont="1" applyFill="1" applyBorder="1" applyAlignment="1">
      <alignment horizontal="center" vertical="center"/>
    </xf>
    <xf numFmtId="0" fontId="4" fillId="0" borderId="32" xfId="0" applyFont="1" applyBorder="1" applyAlignment="1">
      <alignment horizontal="center" vertical="center" wrapText="1"/>
    </xf>
    <xf numFmtId="165" fontId="4" fillId="0" borderId="15" xfId="2" applyNumberFormat="1" applyFont="1" applyBorder="1" applyAlignment="1">
      <alignment horizontal="center" vertical="center" wrapText="1"/>
    </xf>
    <xf numFmtId="165" fontId="4" fillId="0" borderId="19" xfId="2" applyNumberFormat="1" applyFont="1" applyBorder="1" applyAlignment="1">
      <alignment horizontal="center" vertical="center" wrapText="1"/>
    </xf>
    <xf numFmtId="165" fontId="4" fillId="0" borderId="14" xfId="2" applyNumberFormat="1" applyFont="1" applyBorder="1" applyAlignment="1">
      <alignment horizontal="center" vertical="center" wrapText="1"/>
    </xf>
    <xf numFmtId="165" fontId="4" fillId="8" borderId="15" xfId="2" applyNumberFormat="1" applyFont="1" applyFill="1" applyBorder="1" applyAlignment="1">
      <alignment horizontal="center" vertical="center" wrapText="1"/>
    </xf>
    <xf numFmtId="165" fontId="4" fillId="8" borderId="19" xfId="2" applyNumberFormat="1" applyFont="1" applyFill="1" applyBorder="1" applyAlignment="1">
      <alignment horizontal="center" vertical="center" wrapText="1"/>
    </xf>
    <xf numFmtId="165" fontId="4" fillId="8" borderId="14" xfId="2" applyNumberFormat="1" applyFont="1" applyFill="1" applyBorder="1" applyAlignment="1">
      <alignment horizontal="center" vertical="center" wrapText="1"/>
    </xf>
    <xf numFmtId="44" fontId="10" fillId="8" borderId="14" xfId="2" applyFont="1" applyFill="1" applyBorder="1" applyAlignment="1">
      <alignment horizontal="center" vertical="center"/>
    </xf>
    <xf numFmtId="165" fontId="4" fillId="0" borderId="15" xfId="1" applyNumberFormat="1" applyFont="1" applyBorder="1" applyAlignment="1">
      <alignment horizontal="center" vertical="center" wrapText="1"/>
    </xf>
    <xf numFmtId="165" fontId="4" fillId="0" borderId="19" xfId="1" applyNumberFormat="1" applyFont="1" applyBorder="1" applyAlignment="1">
      <alignment horizontal="center" vertical="center" wrapText="1"/>
    </xf>
    <xf numFmtId="165" fontId="4" fillId="0" borderId="14" xfId="1" applyNumberFormat="1" applyFont="1" applyBorder="1" applyAlignment="1">
      <alignment horizontal="center" vertical="center" wrapText="1"/>
    </xf>
    <xf numFmtId="165" fontId="10" fillId="0" borderId="18" xfId="2" applyNumberFormat="1" applyFont="1" applyBorder="1" applyAlignment="1">
      <alignment horizontal="center" vertical="center" wrapText="1"/>
    </xf>
    <xf numFmtId="165" fontId="10" fillId="0" borderId="22" xfId="2"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9" fontId="4" fillId="0" borderId="19" xfId="0" applyNumberFormat="1" applyFont="1" applyFill="1" applyBorder="1" applyAlignment="1">
      <alignment horizontal="center" vertical="center"/>
    </xf>
    <xf numFmtId="9" fontId="4" fillId="0" borderId="22" xfId="0" applyNumberFormat="1" applyFont="1" applyFill="1" applyBorder="1" applyAlignment="1">
      <alignment horizontal="center" vertical="center"/>
    </xf>
    <xf numFmtId="0" fontId="10" fillId="0" borderId="28" xfId="0" applyFont="1" applyBorder="1" applyAlignment="1">
      <alignment horizontal="center" vertical="center" wrapText="1"/>
    </xf>
    <xf numFmtId="0" fontId="10" fillId="0" borderId="25" xfId="0" applyFont="1" applyBorder="1" applyAlignment="1">
      <alignment horizontal="center" vertical="center" wrapText="1"/>
    </xf>
    <xf numFmtId="165" fontId="10" fillId="0" borderId="14" xfId="2" applyNumberFormat="1" applyFont="1" applyBorder="1" applyAlignment="1">
      <alignment horizontal="center" vertical="center" wrapText="1"/>
    </xf>
    <xf numFmtId="165" fontId="10" fillId="0" borderId="18" xfId="1" applyNumberFormat="1" applyFont="1" applyBorder="1" applyAlignment="1">
      <alignment horizontal="center" vertical="center" wrapText="1"/>
    </xf>
    <xf numFmtId="165" fontId="10" fillId="0" borderId="19" xfId="1" applyNumberFormat="1" applyFont="1" applyBorder="1" applyAlignment="1">
      <alignment horizontal="center" vertical="center" wrapText="1"/>
    </xf>
    <xf numFmtId="165" fontId="10" fillId="0" borderId="14" xfId="1" applyNumberFormat="1" applyFont="1" applyBorder="1" applyAlignment="1">
      <alignment horizontal="center" vertical="center" wrapText="1"/>
    </xf>
    <xf numFmtId="0" fontId="4"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9" fontId="10" fillId="0" borderId="18" xfId="0" applyNumberFormat="1" applyFont="1" applyFill="1" applyBorder="1" applyAlignment="1">
      <alignment horizontal="center" vertical="center" wrapText="1"/>
    </xf>
    <xf numFmtId="9" fontId="10" fillId="0" borderId="19" xfId="0" applyNumberFormat="1" applyFont="1" applyFill="1" applyBorder="1" applyAlignment="1">
      <alignment horizontal="center" vertical="center" wrapText="1"/>
    </xf>
    <xf numFmtId="9" fontId="10" fillId="0" borderId="22"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2" xfId="0" applyFont="1" applyFill="1" applyBorder="1" applyAlignment="1">
      <alignment horizontal="center" vertical="center"/>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0" fillId="0" borderId="15" xfId="0" applyFont="1" applyFill="1" applyBorder="1" applyAlignment="1">
      <alignment horizontal="left" vertical="center" wrapText="1"/>
    </xf>
    <xf numFmtId="0" fontId="10" fillId="0" borderId="14" xfId="0" applyFont="1" applyFill="1" applyBorder="1" applyAlignment="1">
      <alignment horizontal="left" vertical="center" wrapText="1"/>
    </xf>
    <xf numFmtId="9" fontId="18" fillId="0" borderId="15" xfId="0" applyNumberFormat="1" applyFont="1" applyFill="1" applyBorder="1" applyAlignment="1">
      <alignment horizontal="center" vertical="center" wrapText="1"/>
    </xf>
    <xf numFmtId="9" fontId="18" fillId="0" borderId="14" xfId="0" applyNumberFormat="1" applyFont="1" applyFill="1" applyBorder="1" applyAlignment="1">
      <alignment horizontal="center" vertical="center" wrapText="1"/>
    </xf>
    <xf numFmtId="0" fontId="4" fillId="0" borderId="22" xfId="0" applyFont="1" applyBorder="1" applyAlignment="1">
      <alignment horizontal="center" vertical="center"/>
    </xf>
    <xf numFmtId="0" fontId="2" fillId="6" borderId="55" xfId="0" applyFont="1" applyFill="1" applyBorder="1" applyAlignment="1">
      <alignment horizontal="center" vertical="center"/>
    </xf>
    <xf numFmtId="0" fontId="2" fillId="6" borderId="56" xfId="0" applyFont="1" applyFill="1" applyBorder="1" applyAlignment="1">
      <alignment horizontal="center" vertical="center"/>
    </xf>
    <xf numFmtId="0" fontId="2" fillId="6" borderId="57"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57" xfId="0" applyFont="1" applyFill="1" applyBorder="1" applyAlignment="1">
      <alignment horizontal="center" vertical="center"/>
    </xf>
    <xf numFmtId="0" fontId="4" fillId="8" borderId="15"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9" fillId="0" borderId="22"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9" fontId="4" fillId="5" borderId="33" xfId="0" applyNumberFormat="1" applyFont="1" applyFill="1" applyBorder="1" applyAlignment="1">
      <alignment horizontal="center" vertical="center" wrapText="1"/>
    </xf>
    <xf numFmtId="9" fontId="4" fillId="5" borderId="14" xfId="0" applyNumberFormat="1" applyFont="1" applyFill="1" applyBorder="1" applyAlignment="1">
      <alignment horizontal="center" vertical="center" wrapText="1"/>
    </xf>
    <xf numFmtId="0" fontId="10" fillId="0" borderId="15" xfId="0" applyFont="1" applyBorder="1" applyAlignment="1">
      <alignment horizontal="center" vertical="center" wrapText="1"/>
    </xf>
    <xf numFmtId="0" fontId="9" fillId="0" borderId="18" xfId="0" applyFont="1" applyBorder="1" applyAlignment="1">
      <alignment horizontal="center" vertical="center" wrapText="1"/>
    </xf>
    <xf numFmtId="9" fontId="10" fillId="0" borderId="32"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2" xfId="0" applyFont="1" applyBorder="1"/>
    <xf numFmtId="0" fontId="7" fillId="0" borderId="13" xfId="0" applyFont="1" applyBorder="1"/>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7" fillId="4" borderId="30" xfId="0" applyFont="1" applyFill="1" applyBorder="1"/>
    <xf numFmtId="0" fontId="7" fillId="4" borderId="43" xfId="0" applyFont="1" applyFill="1" applyBorder="1"/>
    <xf numFmtId="0" fontId="6" fillId="3" borderId="2" xfId="0" applyFont="1" applyFill="1" applyBorder="1" applyAlignment="1">
      <alignment horizontal="center" vertical="center"/>
    </xf>
    <xf numFmtId="0" fontId="7" fillId="0" borderId="41" xfId="0" applyFont="1" applyBorder="1"/>
    <xf numFmtId="0" fontId="6" fillId="3" borderId="62"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3" fillId="11" borderId="22" xfId="0" applyFont="1" applyFill="1" applyBorder="1" applyAlignment="1">
      <alignment horizontal="center" vertical="center" wrapText="1"/>
    </xf>
    <xf numFmtId="0" fontId="20" fillId="9" borderId="18" xfId="0" applyFont="1" applyFill="1" applyBorder="1" applyAlignment="1">
      <alignment horizontal="center" vertical="center" wrapText="1"/>
    </xf>
    <xf numFmtId="0" fontId="20" fillId="9" borderId="19" xfId="0" applyFont="1" applyFill="1" applyBorder="1" applyAlignment="1">
      <alignment horizontal="center" vertical="center" wrapText="1"/>
    </xf>
    <xf numFmtId="0" fontId="20" fillId="9" borderId="22"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3" fillId="12" borderId="14" xfId="0" applyFont="1" applyFill="1" applyBorder="1" applyAlignment="1">
      <alignment horizontal="center" vertical="center" wrapText="1"/>
    </xf>
    <xf numFmtId="9" fontId="4" fillId="0" borderId="32" xfId="0" applyNumberFormat="1" applyFont="1" applyFill="1" applyBorder="1" applyAlignment="1">
      <alignment horizontal="center" vertical="center" wrapText="1"/>
    </xf>
    <xf numFmtId="0" fontId="3" fillId="13" borderId="15" xfId="0" applyFont="1" applyFill="1" applyBorder="1" applyAlignment="1">
      <alignment horizontal="center" vertical="center" wrapText="1"/>
    </xf>
    <xf numFmtId="0" fontId="3" fillId="13" borderId="19" xfId="0" applyFont="1" applyFill="1" applyBorder="1" applyAlignment="1">
      <alignment horizontal="center" vertical="center" wrapText="1"/>
    </xf>
    <xf numFmtId="0" fontId="3" fillId="13" borderId="22" xfId="0" applyFont="1" applyFill="1" applyBorder="1" applyAlignment="1">
      <alignment horizontal="center" vertical="center" wrapText="1"/>
    </xf>
    <xf numFmtId="9" fontId="10" fillId="0" borderId="76" xfId="0" applyNumberFormat="1" applyFont="1" applyFill="1" applyBorder="1" applyAlignment="1">
      <alignment horizontal="center" vertical="center" wrapText="1"/>
    </xf>
    <xf numFmtId="9" fontId="10" fillId="0" borderId="77" xfId="0" applyNumberFormat="1" applyFont="1" applyFill="1" applyBorder="1" applyAlignment="1">
      <alignment horizontal="center" vertical="center" wrapText="1"/>
    </xf>
    <xf numFmtId="9" fontId="10" fillId="0" borderId="14" xfId="1" applyFont="1" applyFill="1" applyBorder="1" applyAlignment="1">
      <alignment horizontal="center" vertical="center" wrapText="1"/>
    </xf>
    <xf numFmtId="9" fontId="10" fillId="0" borderId="15" xfId="0" applyNumberFormat="1" applyFont="1" applyFill="1" applyBorder="1" applyAlignment="1">
      <alignment horizontal="left" vertical="center" wrapText="1"/>
    </xf>
    <xf numFmtId="9" fontId="10" fillId="0" borderId="14" xfId="0" applyNumberFormat="1" applyFont="1" applyFill="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Border="1" applyAlignment="1">
      <alignment horizontal="left" vertical="center" wrapText="1"/>
    </xf>
    <xf numFmtId="0" fontId="6" fillId="3" borderId="67" xfId="0" applyFont="1" applyFill="1" applyBorder="1" applyAlignment="1">
      <alignment horizontal="center" vertical="center" wrapText="1"/>
    </xf>
    <xf numFmtId="0" fontId="7" fillId="0" borderId="68" xfId="0" applyFont="1" applyBorder="1" applyAlignment="1">
      <alignment wrapText="1"/>
    </xf>
    <xf numFmtId="0" fontId="7" fillId="0" borderId="69" xfId="0" applyFont="1" applyBorder="1" applyAlignment="1">
      <alignment wrapText="1"/>
    </xf>
    <xf numFmtId="0" fontId="6" fillId="4" borderId="17" xfId="0" applyFont="1" applyFill="1" applyBorder="1" applyAlignment="1">
      <alignment horizontal="center" vertical="center" wrapText="1"/>
    </xf>
    <xf numFmtId="0" fontId="7" fillId="4" borderId="2" xfId="0" applyFont="1" applyFill="1" applyBorder="1"/>
    <xf numFmtId="0" fontId="7" fillId="4" borderId="13" xfId="0" applyFont="1" applyFill="1" applyBorder="1"/>
    <xf numFmtId="0" fontId="6" fillId="4" borderId="2" xfId="0" applyFont="1" applyFill="1" applyBorder="1" applyAlignment="1">
      <alignment horizontal="center" vertical="center" wrapText="1"/>
    </xf>
    <xf numFmtId="0" fontId="6" fillId="4" borderId="13" xfId="0" applyFont="1" applyFill="1" applyBorder="1" applyAlignment="1">
      <alignment horizontal="center" vertical="center" wrapText="1"/>
    </xf>
    <xf numFmtId="9" fontId="6" fillId="4" borderId="17" xfId="0" applyNumberFormat="1" applyFont="1" applyFill="1" applyBorder="1" applyAlignment="1">
      <alignment horizontal="center" vertical="center" wrapText="1"/>
    </xf>
    <xf numFmtId="44" fontId="4" fillId="8" borderId="15" xfId="2" applyFont="1" applyFill="1" applyBorder="1" applyAlignment="1">
      <alignment horizontal="center" vertical="center" wrapText="1"/>
    </xf>
    <xf numFmtId="44" fontId="4" fillId="8" borderId="14" xfId="2"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4" xfId="0" applyFont="1" applyFill="1" applyBorder="1" applyAlignment="1">
      <alignment horizontal="center" vertical="center" wrapText="1"/>
    </xf>
    <xf numFmtId="44" fontId="10" fillId="0" borderId="15" xfId="2" applyFont="1" applyBorder="1" applyAlignment="1">
      <alignment horizontal="center" vertical="center" wrapText="1"/>
    </xf>
    <xf numFmtId="44" fontId="10" fillId="0" borderId="19" xfId="2" applyFont="1" applyBorder="1" applyAlignment="1">
      <alignment horizontal="center" vertical="center" wrapText="1"/>
    </xf>
    <xf numFmtId="44" fontId="10" fillId="12" borderId="19" xfId="2" applyFont="1" applyFill="1" applyBorder="1" applyAlignment="1">
      <alignment horizontal="center" vertical="center" wrapText="1"/>
    </xf>
    <xf numFmtId="44" fontId="10" fillId="12" borderId="22" xfId="2" applyFont="1" applyFill="1" applyBorder="1" applyAlignment="1">
      <alignment horizontal="center" vertical="center" wrapText="1"/>
    </xf>
    <xf numFmtId="44" fontId="10" fillId="0" borderId="18" xfId="2" applyFont="1" applyBorder="1" applyAlignment="1">
      <alignment horizontal="center" vertical="center" wrapText="1"/>
    </xf>
    <xf numFmtId="44" fontId="10" fillId="0" borderId="22" xfId="2" applyFont="1" applyBorder="1" applyAlignment="1">
      <alignment horizontal="center" vertical="center" wrapText="1"/>
    </xf>
    <xf numFmtId="44" fontId="4" fillId="15" borderId="15" xfId="2" applyFont="1" applyFill="1" applyBorder="1" applyAlignment="1">
      <alignment horizontal="center" vertical="center" wrapText="1"/>
    </xf>
    <xf numFmtId="44" fontId="4" fillId="15" borderId="14" xfId="2" applyFont="1" applyFill="1" applyBorder="1" applyAlignment="1">
      <alignment horizontal="center" vertical="center" wrapText="1"/>
    </xf>
    <xf numFmtId="44" fontId="10" fillId="0" borderId="14" xfId="2" applyFont="1" applyBorder="1" applyAlignment="1">
      <alignment horizontal="center" vertical="center" wrapText="1"/>
    </xf>
    <xf numFmtId="168" fontId="1" fillId="0" borderId="15" xfId="3" applyNumberFormat="1" applyFont="1" applyFill="1" applyBorder="1" applyAlignment="1">
      <alignment horizontal="center" vertical="center" wrapText="1"/>
    </xf>
    <xf numFmtId="168" fontId="1" fillId="0" borderId="14" xfId="3" applyNumberFormat="1" applyFont="1" applyFill="1" applyBorder="1" applyAlignment="1">
      <alignment horizontal="center" vertical="center" wrapText="1"/>
    </xf>
    <xf numFmtId="9" fontId="4" fillId="16" borderId="15" xfId="0" applyNumberFormat="1" applyFont="1" applyFill="1" applyBorder="1" applyAlignment="1">
      <alignment horizontal="center" vertical="center"/>
    </xf>
    <xf numFmtId="9" fontId="4" fillId="16" borderId="14" xfId="0" applyNumberFormat="1" applyFont="1" applyFill="1" applyBorder="1" applyAlignment="1">
      <alignment horizontal="center" vertical="center"/>
    </xf>
    <xf numFmtId="165" fontId="9" fillId="9" borderId="15" xfId="2" applyNumberFormat="1" applyFont="1" applyFill="1" applyBorder="1" applyAlignment="1">
      <alignment horizontal="center" vertical="center" wrapText="1"/>
    </xf>
    <xf numFmtId="165" fontId="9" fillId="9" borderId="19" xfId="2" applyNumberFormat="1"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6" fillId="3" borderId="55"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57" xfId="0" applyFont="1" applyFill="1" applyBorder="1" applyAlignment="1">
      <alignment horizontal="center" vertical="center" wrapText="1"/>
    </xf>
  </cellXfs>
  <cellStyles count="7">
    <cellStyle name="Millares" xfId="3" builtinId="3"/>
    <cellStyle name="Millares 2" xfId="5"/>
    <cellStyle name="Moneda" xfId="2" builtinId="4"/>
    <cellStyle name="Normal" xfId="0" builtinId="0"/>
    <cellStyle name="Normal 2" xfId="4"/>
    <cellStyle name="Porcentaje" xfId="1" builtin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247650</xdr:colOff>
      <xdr:row>18</xdr:row>
      <xdr:rowOff>600075</xdr:rowOff>
    </xdr:to>
    <xdr:sp macro="" textlink="">
      <xdr:nvSpPr>
        <xdr:cNvPr id="2" name="AutoShape 3">
          <a:extLst>
            <a:ext uri="{FF2B5EF4-FFF2-40B4-BE49-F238E27FC236}">
              <a16:creationId xmlns:a16="http://schemas.microsoft.com/office/drawing/2014/main" xmlns="" id="{00000000-0008-0000-0000-000002000000}"/>
            </a:ext>
          </a:extLst>
        </xdr:cNvPr>
        <xdr:cNvSpPr>
          <a:spLocks noChangeArrowheads="1"/>
        </xdr:cNvSpPr>
      </xdr:nvSpPr>
      <xdr:spPr bwMode="auto">
        <a:xfrm>
          <a:off x="0" y="0"/>
          <a:ext cx="11849100" cy="106775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1027"/>
  <sheetViews>
    <sheetView tabSelected="1" topLeftCell="A9" zoomScale="70" zoomScaleNormal="70" workbookViewId="0">
      <pane xSplit="8" ySplit="4" topLeftCell="Y85" activePane="bottomRight" state="frozen"/>
      <selection activeCell="H10" sqref="H10"/>
      <selection pane="topRight" activeCell="I10" sqref="I10"/>
      <selection pane="bottomLeft" activeCell="H13" sqref="H13"/>
      <selection pane="bottomRight" activeCell="AE86" sqref="AE86:AE88"/>
    </sheetView>
  </sheetViews>
  <sheetFormatPr baseColWidth="10" defaultColWidth="12.5703125" defaultRowHeight="15" customHeight="1" outlineLevelRow="1" outlineLevelCol="1" x14ac:dyDescent="0.25"/>
  <cols>
    <col min="1" max="1" width="9.5703125" style="7" hidden="1" customWidth="1" outlineLevel="1"/>
    <col min="2" max="2" width="13.85546875" style="7" hidden="1" customWidth="1" outlineLevel="1"/>
    <col min="3" max="3" width="5.28515625" style="44" hidden="1" customWidth="1" outlineLevel="1"/>
    <col min="4" max="4" width="16.85546875" style="7" hidden="1" customWidth="1" outlineLevel="1"/>
    <col min="5" max="5" width="4.85546875" style="7" hidden="1" customWidth="1" outlineLevel="1"/>
    <col min="6" max="6" width="15.5703125" style="7" hidden="1" customWidth="1" outlineLevel="1"/>
    <col min="7" max="7" width="7.28515625" style="7" hidden="1" customWidth="1" outlineLevel="1"/>
    <col min="8" max="8" width="63" style="7" bestFit="1" customWidth="1" collapsed="1"/>
    <col min="9" max="9" width="10.5703125" style="7" bestFit="1" customWidth="1"/>
    <col min="10" max="10" width="43" style="7" bestFit="1" customWidth="1"/>
    <col min="11" max="11" width="46" style="44" bestFit="1" customWidth="1"/>
    <col min="12" max="12" width="20.28515625" style="44" bestFit="1" customWidth="1"/>
    <col min="13" max="13" width="33.42578125" style="44" bestFit="1" customWidth="1"/>
    <col min="14" max="14" width="40.28515625" style="44" bestFit="1" customWidth="1"/>
    <col min="15" max="15" width="21.28515625" style="44" customWidth="1"/>
    <col min="16" max="16" width="21.28515625" style="7" customWidth="1"/>
    <col min="17" max="23" width="21.28515625" style="44" customWidth="1"/>
    <col min="24" max="24" width="20.5703125" style="44" bestFit="1" customWidth="1"/>
    <col min="25" max="26" width="20.5703125" style="44" customWidth="1"/>
    <col min="27" max="27" width="93.85546875" style="7" bestFit="1" customWidth="1"/>
    <col min="28" max="28" width="10.5703125" style="44" customWidth="1"/>
    <col min="29" max="29" width="9.7109375" style="44" customWidth="1"/>
    <col min="30" max="30" width="16.42578125" style="44" customWidth="1"/>
    <col min="31" max="31" width="122" style="44" customWidth="1"/>
    <col min="32" max="32" width="25.42578125" style="44" customWidth="1"/>
    <col min="33" max="33" width="22.5703125" style="7" hidden="1" customWidth="1"/>
    <col min="34" max="34" width="34.28515625" style="7" customWidth="1"/>
    <col min="35" max="35" width="22.42578125" style="7" customWidth="1"/>
    <col min="36" max="36" width="58.28515625" style="7" customWidth="1"/>
    <col min="37" max="37" width="19" style="44" customWidth="1"/>
    <col min="38" max="38" width="18.5703125" style="44" customWidth="1"/>
    <col min="39" max="39" width="23" style="44" customWidth="1"/>
    <col min="40" max="40" width="20.5703125" style="44" bestFit="1" customWidth="1"/>
    <col min="41" max="41" width="31.140625" style="44" customWidth="1"/>
    <col min="42" max="42" width="17.85546875" style="7" bestFit="1" customWidth="1"/>
    <col min="43" max="43" width="30.140625" style="44" hidden="1" customWidth="1"/>
    <col min="44" max="44" width="31" style="44" hidden="1" customWidth="1"/>
    <col min="45" max="45" width="23.140625" style="44" hidden="1" customWidth="1"/>
    <col min="46" max="47" width="43" style="44" hidden="1" customWidth="1"/>
    <col min="48" max="48" width="29.42578125" style="44" hidden="1" customWidth="1"/>
    <col min="49" max="49" width="30.140625" style="44" hidden="1" customWidth="1"/>
    <col min="50" max="50" width="32.7109375" style="44" hidden="1" customWidth="1"/>
    <col min="51" max="51" width="29.5703125" style="44" hidden="1" customWidth="1"/>
    <col min="52" max="52" width="36" style="44" hidden="1" customWidth="1"/>
    <col min="53" max="53" width="19.85546875" style="44" customWidth="1"/>
    <col min="54" max="54" width="29.85546875" style="44" bestFit="1" customWidth="1"/>
    <col min="55" max="55" width="32.42578125" style="44" hidden="1" customWidth="1"/>
    <col min="56" max="56" width="29.28515625" style="44" hidden="1" customWidth="1"/>
    <col min="57" max="57" width="25.42578125" style="44" hidden="1" customWidth="1"/>
    <col min="58" max="58" width="28.5703125" style="44" bestFit="1" customWidth="1"/>
    <col min="59" max="59" width="29.42578125" style="44" bestFit="1" customWidth="1"/>
    <col min="60" max="60" width="32" style="44" bestFit="1" customWidth="1"/>
    <col min="61" max="61" width="28.85546875" style="44" bestFit="1" customWidth="1"/>
    <col min="62" max="62" width="17.85546875" style="44" customWidth="1"/>
    <col min="63" max="63" width="14.42578125" style="7" customWidth="1"/>
    <col min="64" max="64" width="9.7109375" style="7" customWidth="1"/>
    <col min="65" max="66" width="7.5703125" style="7" customWidth="1"/>
    <col min="67" max="67" width="15.5703125" style="7" bestFit="1" customWidth="1"/>
    <col min="68" max="68" width="16.7109375" style="7" bestFit="1" customWidth="1"/>
    <col min="69" max="69" width="7.5703125" style="7" customWidth="1"/>
    <col min="70" max="16384" width="12.5703125" style="7"/>
  </cols>
  <sheetData>
    <row r="1" spans="1:73" hidden="1" outlineLevel="1" x14ac:dyDescent="0.25">
      <c r="A1" s="1"/>
      <c r="B1" s="2"/>
      <c r="C1" s="2"/>
      <c r="D1" s="2"/>
      <c r="E1" s="2"/>
      <c r="F1" s="4"/>
      <c r="G1" s="2"/>
      <c r="H1" s="3"/>
      <c r="I1" s="2"/>
      <c r="J1" s="2"/>
      <c r="K1" s="2"/>
      <c r="L1" s="2"/>
      <c r="M1" s="2"/>
      <c r="N1" s="2"/>
      <c r="O1" s="2"/>
      <c r="P1" s="2"/>
      <c r="Q1" s="2"/>
      <c r="R1" s="2"/>
      <c r="S1" s="2"/>
      <c r="T1" s="2"/>
      <c r="U1" s="2"/>
      <c r="V1" s="2"/>
      <c r="W1" s="2"/>
      <c r="X1" s="2"/>
      <c r="Y1" s="2"/>
      <c r="Z1" s="2"/>
      <c r="AA1" s="2"/>
      <c r="AB1" s="2"/>
      <c r="AC1" s="2"/>
      <c r="AD1" s="2"/>
      <c r="AE1" s="2"/>
      <c r="AF1" s="2"/>
      <c r="AG1" s="2"/>
      <c r="AH1" s="2"/>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6"/>
      <c r="BO1" s="6"/>
      <c r="BP1" s="6"/>
      <c r="BQ1" s="6"/>
    </row>
    <row r="2" spans="1:73" ht="24" hidden="1" customHeight="1" outlineLevel="1" x14ac:dyDescent="0.25">
      <c r="A2" s="8"/>
      <c r="B2" s="727" t="s">
        <v>61</v>
      </c>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6"/>
      <c r="BO2" s="6"/>
      <c r="BP2" s="6"/>
      <c r="BQ2" s="6"/>
    </row>
    <row r="3" spans="1:73" ht="44.25" hidden="1" customHeight="1" outlineLevel="1" x14ac:dyDescent="0.25">
      <c r="A3" s="10"/>
      <c r="B3" s="728" t="s">
        <v>0</v>
      </c>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6"/>
      <c r="BO3" s="6"/>
      <c r="BP3" s="6"/>
      <c r="BQ3" s="6"/>
    </row>
    <row r="4" spans="1:73" ht="30" hidden="1" customHeight="1" outlineLevel="1" x14ac:dyDescent="0.25">
      <c r="A4" s="10"/>
      <c r="B4" s="728" t="s">
        <v>1</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6"/>
      <c r="BO4" s="6"/>
      <c r="BP4" s="6"/>
      <c r="BQ4" s="6"/>
    </row>
    <row r="5" spans="1:73" ht="27" hidden="1" customHeight="1" outlineLevel="1" x14ac:dyDescent="0.25">
      <c r="A5" s="10"/>
      <c r="B5" s="729" t="s">
        <v>2</v>
      </c>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6"/>
      <c r="BO5" s="6"/>
      <c r="BP5" s="6"/>
      <c r="BQ5" s="6"/>
    </row>
    <row r="6" spans="1:73" ht="31.5" hidden="1" customHeight="1" outlineLevel="1" x14ac:dyDescent="0.25">
      <c r="A6" s="10"/>
      <c r="B6" s="728" t="s">
        <v>3</v>
      </c>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6"/>
      <c r="BO6" s="6"/>
      <c r="BP6" s="6"/>
      <c r="BQ6" s="6"/>
    </row>
    <row r="7" spans="1:73" ht="34.5" hidden="1" customHeight="1" outlineLevel="1" x14ac:dyDescent="0.25">
      <c r="A7" s="10"/>
      <c r="B7" s="728" t="s">
        <v>4</v>
      </c>
      <c r="C7" s="728"/>
      <c r="D7" s="728"/>
      <c r="E7" s="728"/>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6"/>
      <c r="BO7" s="6"/>
      <c r="BP7" s="6"/>
      <c r="BQ7" s="6"/>
    </row>
    <row r="8" spans="1:73" ht="43.5" hidden="1" customHeight="1" outlineLevel="1" x14ac:dyDescent="0.25">
      <c r="A8" s="10"/>
      <c r="B8" s="728" t="s">
        <v>5</v>
      </c>
      <c r="C8" s="728"/>
      <c r="D8" s="728"/>
      <c r="E8" s="728"/>
      <c r="F8" s="728"/>
      <c r="G8" s="728"/>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6"/>
      <c r="BO8" s="6"/>
      <c r="BP8" s="6"/>
      <c r="BQ8" s="6"/>
    </row>
    <row r="9" spans="1:73" ht="16.5" outlineLevel="1" thickBot="1" x14ac:dyDescent="0.3">
      <c r="A9" s="10"/>
      <c r="B9" s="730"/>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120"/>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6"/>
      <c r="BO9" s="6"/>
      <c r="BP9" s="6"/>
      <c r="BQ9" s="6"/>
    </row>
    <row r="10" spans="1:73" ht="26.25" customHeight="1" thickBot="1" x14ac:dyDescent="0.3">
      <c r="A10" s="1"/>
      <c r="B10" s="731" t="s">
        <v>6</v>
      </c>
      <c r="C10" s="689" t="s">
        <v>149</v>
      </c>
      <c r="D10" s="689" t="s">
        <v>7</v>
      </c>
      <c r="E10" s="734" t="s">
        <v>150</v>
      </c>
      <c r="F10" s="689" t="s">
        <v>8</v>
      </c>
      <c r="G10" s="734" t="s">
        <v>150</v>
      </c>
      <c r="H10" s="689" t="s">
        <v>9</v>
      </c>
      <c r="I10" s="739" t="s">
        <v>150</v>
      </c>
      <c r="J10" s="684" t="s">
        <v>10</v>
      </c>
      <c r="K10" s="386" t="s">
        <v>11</v>
      </c>
      <c r="L10" s="387"/>
      <c r="M10" s="387"/>
      <c r="N10" s="387"/>
      <c r="O10" s="387"/>
      <c r="P10" s="387"/>
      <c r="Q10" s="387"/>
      <c r="R10" s="387"/>
      <c r="S10" s="387"/>
      <c r="T10" s="387"/>
      <c r="U10" s="387"/>
      <c r="V10" s="387"/>
      <c r="W10" s="387"/>
      <c r="X10" s="387"/>
      <c r="Y10" s="387"/>
      <c r="Z10" s="387"/>
      <c r="AA10" s="388" t="s">
        <v>12</v>
      </c>
      <c r="AB10" s="697" t="s">
        <v>150</v>
      </c>
      <c r="AC10" s="689" t="s">
        <v>158</v>
      </c>
      <c r="AD10" s="689" t="s">
        <v>160</v>
      </c>
      <c r="AE10" s="689" t="s">
        <v>327</v>
      </c>
      <c r="AF10" s="689" t="s">
        <v>161</v>
      </c>
      <c r="AG10" s="689" t="s">
        <v>63</v>
      </c>
      <c r="AH10" s="684" t="s">
        <v>13</v>
      </c>
      <c r="AI10" s="687" t="s">
        <v>14</v>
      </c>
      <c r="AJ10" s="694" t="s">
        <v>15</v>
      </c>
      <c r="AK10" s="684" t="s">
        <v>162</v>
      </c>
      <c r="AL10" s="763" t="s">
        <v>163</v>
      </c>
      <c r="AM10" s="764"/>
      <c r="AN10" s="764"/>
      <c r="AO10" s="764"/>
      <c r="AP10" s="764"/>
      <c r="AQ10" s="764"/>
      <c r="AR10" s="764"/>
      <c r="AS10" s="764"/>
      <c r="AT10" s="764"/>
      <c r="AU10" s="764"/>
      <c r="AV10" s="764"/>
      <c r="AW10" s="764"/>
      <c r="AX10" s="764"/>
      <c r="AY10" s="764"/>
      <c r="AZ10" s="764"/>
      <c r="BA10" s="764"/>
      <c r="BB10" s="764"/>
      <c r="BC10" s="764"/>
      <c r="BD10" s="764"/>
      <c r="BE10" s="764"/>
      <c r="BF10" s="764"/>
      <c r="BG10" s="764"/>
      <c r="BH10" s="764"/>
      <c r="BI10" s="764"/>
      <c r="BJ10" s="765"/>
      <c r="BK10" s="681" t="s">
        <v>16</v>
      </c>
      <c r="BL10" s="5"/>
      <c r="BM10" s="5"/>
      <c r="BN10" s="5"/>
      <c r="BO10" s="5"/>
      <c r="BP10" s="5"/>
      <c r="BQ10" s="6"/>
      <c r="BR10" s="6"/>
      <c r="BS10" s="6"/>
      <c r="BT10" s="6"/>
    </row>
    <row r="11" spans="1:73" ht="24.75" customHeight="1" thickBot="1" x14ac:dyDescent="0.3">
      <c r="A11" s="5"/>
      <c r="B11" s="732"/>
      <c r="C11" s="690"/>
      <c r="D11" s="690"/>
      <c r="E11" s="737"/>
      <c r="F11" s="685"/>
      <c r="G11" s="735"/>
      <c r="H11" s="685"/>
      <c r="I11" s="735"/>
      <c r="J11" s="685"/>
      <c r="K11" s="700" t="s">
        <v>17</v>
      </c>
      <c r="L11" s="690" t="s">
        <v>18</v>
      </c>
      <c r="M11" s="690" t="s">
        <v>19</v>
      </c>
      <c r="N11" s="737" t="s">
        <v>151</v>
      </c>
      <c r="O11" s="690" t="s">
        <v>152</v>
      </c>
      <c r="P11" s="692" t="s">
        <v>62</v>
      </c>
      <c r="Q11" s="414" t="s">
        <v>363</v>
      </c>
      <c r="R11" s="414" t="s">
        <v>169</v>
      </c>
      <c r="S11" s="414" t="s">
        <v>364</v>
      </c>
      <c r="T11" s="414" t="s">
        <v>169</v>
      </c>
      <c r="U11" s="388" t="s">
        <v>365</v>
      </c>
      <c r="V11" s="388" t="s">
        <v>169</v>
      </c>
      <c r="W11" s="388" t="s">
        <v>326</v>
      </c>
      <c r="X11" s="388" t="s">
        <v>169</v>
      </c>
      <c r="Y11" s="388" t="s">
        <v>373</v>
      </c>
      <c r="Z11" s="389" t="s">
        <v>169</v>
      </c>
      <c r="AA11" s="388"/>
      <c r="AB11" s="698"/>
      <c r="AC11" s="690"/>
      <c r="AD11" s="690"/>
      <c r="AE11" s="690"/>
      <c r="AF11" s="690"/>
      <c r="AG11" s="690"/>
      <c r="AH11" s="692"/>
      <c r="AI11" s="388"/>
      <c r="AJ11" s="695"/>
      <c r="AK11" s="692"/>
      <c r="AL11" s="704" t="s">
        <v>164</v>
      </c>
      <c r="AM11" s="702" t="s">
        <v>165</v>
      </c>
      <c r="AN11" s="744" t="s">
        <v>166</v>
      </c>
      <c r="AO11" s="745"/>
      <c r="AP11" s="491" t="s">
        <v>167</v>
      </c>
      <c r="AQ11" s="491" t="s">
        <v>305</v>
      </c>
      <c r="AR11" s="491" t="s">
        <v>306</v>
      </c>
      <c r="AS11" s="491" t="s">
        <v>307</v>
      </c>
      <c r="AT11" s="491" t="s">
        <v>308</v>
      </c>
      <c r="AU11" s="491" t="s">
        <v>309</v>
      </c>
      <c r="AV11" s="491" t="s">
        <v>318</v>
      </c>
      <c r="AW11" s="491" t="s">
        <v>319</v>
      </c>
      <c r="AX11" s="491" t="s">
        <v>320</v>
      </c>
      <c r="AY11" s="491" t="s">
        <v>321</v>
      </c>
      <c r="AZ11" s="491" t="s">
        <v>329</v>
      </c>
      <c r="BA11" s="491" t="s">
        <v>330</v>
      </c>
      <c r="BB11" s="491" t="s">
        <v>331</v>
      </c>
      <c r="BC11" s="491" t="s">
        <v>332</v>
      </c>
      <c r="BD11" s="491" t="s">
        <v>333</v>
      </c>
      <c r="BE11" s="491" t="s">
        <v>328</v>
      </c>
      <c r="BF11" s="491" t="s">
        <v>366</v>
      </c>
      <c r="BG11" s="491" t="s">
        <v>367</v>
      </c>
      <c r="BH11" s="491" t="s">
        <v>368</v>
      </c>
      <c r="BI11" s="491" t="s">
        <v>369</v>
      </c>
      <c r="BJ11" s="491" t="s">
        <v>370</v>
      </c>
      <c r="BK11" s="682"/>
      <c r="BL11" s="5"/>
      <c r="BM11" s="5"/>
      <c r="BN11" s="5"/>
      <c r="BO11" s="5"/>
      <c r="BP11" s="5"/>
      <c r="BQ11" s="5"/>
      <c r="BR11" s="6"/>
      <c r="BS11" s="6"/>
      <c r="BT11" s="6"/>
      <c r="BU11" s="6"/>
    </row>
    <row r="12" spans="1:73" ht="38.25" customHeight="1" thickBot="1" x14ac:dyDescent="0.3">
      <c r="A12" s="5"/>
      <c r="B12" s="733"/>
      <c r="C12" s="691"/>
      <c r="D12" s="691"/>
      <c r="E12" s="738"/>
      <c r="F12" s="686"/>
      <c r="G12" s="736"/>
      <c r="H12" s="686"/>
      <c r="I12" s="736"/>
      <c r="J12" s="686"/>
      <c r="K12" s="686"/>
      <c r="L12" s="686"/>
      <c r="M12" s="686"/>
      <c r="N12" s="736"/>
      <c r="O12" s="691"/>
      <c r="P12" s="701"/>
      <c r="Q12" s="415"/>
      <c r="R12" s="415"/>
      <c r="S12" s="415"/>
      <c r="T12" s="415"/>
      <c r="U12" s="388"/>
      <c r="V12" s="388"/>
      <c r="W12" s="388"/>
      <c r="X12" s="388"/>
      <c r="Y12" s="388"/>
      <c r="Z12" s="389"/>
      <c r="AA12" s="388"/>
      <c r="AB12" s="699"/>
      <c r="AC12" s="691"/>
      <c r="AD12" s="691"/>
      <c r="AE12" s="691"/>
      <c r="AF12" s="691"/>
      <c r="AG12" s="691"/>
      <c r="AH12" s="693"/>
      <c r="AI12" s="688"/>
      <c r="AJ12" s="696"/>
      <c r="AK12" s="693"/>
      <c r="AL12" s="705"/>
      <c r="AM12" s="703"/>
      <c r="AN12" s="118" t="s">
        <v>164</v>
      </c>
      <c r="AO12" s="119" t="s">
        <v>165</v>
      </c>
      <c r="AP12" s="492"/>
      <c r="AQ12" s="492"/>
      <c r="AR12" s="492"/>
      <c r="AS12" s="492"/>
      <c r="AT12" s="492"/>
      <c r="AU12" s="492"/>
      <c r="AV12" s="492"/>
      <c r="AW12" s="492"/>
      <c r="AX12" s="492"/>
      <c r="AY12" s="492"/>
      <c r="AZ12" s="492"/>
      <c r="BA12" s="492"/>
      <c r="BB12" s="492"/>
      <c r="BC12" s="492"/>
      <c r="BD12" s="492"/>
      <c r="BE12" s="492"/>
      <c r="BF12" s="492"/>
      <c r="BG12" s="492"/>
      <c r="BH12" s="492"/>
      <c r="BI12" s="492"/>
      <c r="BJ12" s="492"/>
      <c r="BK12" s="683"/>
      <c r="BL12" s="5"/>
      <c r="BM12" s="5"/>
      <c r="BN12" s="5"/>
      <c r="BO12" s="5"/>
      <c r="BP12" s="5"/>
      <c r="BQ12" s="5"/>
      <c r="BR12" s="6"/>
      <c r="BS12" s="6"/>
      <c r="BT12" s="6"/>
      <c r="BU12" s="6"/>
    </row>
    <row r="13" spans="1:73" s="240" customFormat="1" ht="63.75" customHeight="1" x14ac:dyDescent="0.25">
      <c r="A13" s="234"/>
      <c r="B13" s="235" t="s">
        <v>20</v>
      </c>
      <c r="C13" s="236"/>
      <c r="D13" s="706" t="s">
        <v>21</v>
      </c>
      <c r="E13" s="168">
        <v>0.15</v>
      </c>
      <c r="F13" s="216"/>
      <c r="G13" s="157">
        <v>0.15</v>
      </c>
      <c r="H13" s="224" t="s">
        <v>22</v>
      </c>
      <c r="I13" s="225">
        <v>0.5</v>
      </c>
      <c r="J13" s="226" t="s">
        <v>23</v>
      </c>
      <c r="K13" s="226" t="s">
        <v>24</v>
      </c>
      <c r="L13" s="226">
        <v>4</v>
      </c>
      <c r="M13" s="217">
        <v>4</v>
      </c>
      <c r="N13" s="227">
        <v>4</v>
      </c>
      <c r="O13" s="217" t="s">
        <v>64</v>
      </c>
      <c r="P13" s="217" t="s">
        <v>64</v>
      </c>
      <c r="Q13" s="291">
        <v>0</v>
      </c>
      <c r="R13" s="301">
        <v>0</v>
      </c>
      <c r="S13" s="262">
        <v>0</v>
      </c>
      <c r="T13" s="261">
        <v>0</v>
      </c>
      <c r="U13" s="262">
        <v>0</v>
      </c>
      <c r="V13" s="317">
        <v>0</v>
      </c>
      <c r="W13" s="291"/>
      <c r="X13" s="301"/>
      <c r="Y13" s="325"/>
      <c r="Z13" s="327"/>
      <c r="AA13" s="291" t="s">
        <v>64</v>
      </c>
      <c r="AB13" s="228"/>
      <c r="AC13" s="291"/>
      <c r="AD13" s="229"/>
      <c r="AE13" s="291"/>
      <c r="AF13" s="291"/>
      <c r="AG13" s="289"/>
      <c r="AH13" s="301" t="s">
        <v>25</v>
      </c>
      <c r="AI13" s="291" t="s">
        <v>26</v>
      </c>
      <c r="AJ13" s="237"/>
      <c r="AK13" s="630" t="s">
        <v>207</v>
      </c>
      <c r="AL13" s="237"/>
      <c r="AM13" s="237"/>
      <c r="AN13" s="237"/>
      <c r="AO13" s="237"/>
      <c r="AP13" s="287">
        <v>0</v>
      </c>
      <c r="AQ13" s="287"/>
      <c r="AR13" s="287"/>
      <c r="AS13" s="287"/>
      <c r="AT13" s="287"/>
      <c r="AU13" s="278"/>
      <c r="AV13" s="277"/>
      <c r="AW13" s="287"/>
      <c r="AX13" s="287"/>
      <c r="AY13" s="287"/>
      <c r="AZ13" s="278"/>
      <c r="BA13" s="322"/>
      <c r="BB13" s="336"/>
      <c r="BC13" s="336"/>
      <c r="BD13" s="336"/>
      <c r="BE13" s="337"/>
      <c r="BF13" s="322"/>
      <c r="BG13" s="336"/>
      <c r="BH13" s="314"/>
      <c r="BI13" s="314"/>
      <c r="BJ13" s="315"/>
      <c r="BK13" s="238" t="s">
        <v>27</v>
      </c>
      <c r="BL13" s="234"/>
      <c r="BM13" s="234"/>
      <c r="BN13" s="234"/>
      <c r="BO13" s="234"/>
      <c r="BP13" s="234"/>
      <c r="BQ13" s="234"/>
      <c r="BR13" s="239"/>
      <c r="BS13" s="239"/>
      <c r="BT13" s="239"/>
      <c r="BU13" s="239"/>
    </row>
    <row r="14" spans="1:73" s="240" customFormat="1" ht="57.75" customHeight="1" x14ac:dyDescent="0.25">
      <c r="A14" s="234"/>
      <c r="B14" s="235"/>
      <c r="C14" s="236"/>
      <c r="D14" s="707"/>
      <c r="E14" s="168"/>
      <c r="F14" s="216"/>
      <c r="G14" s="157"/>
      <c r="H14" s="52" t="s">
        <v>28</v>
      </c>
      <c r="I14" s="230">
        <v>0.1</v>
      </c>
      <c r="J14" s="151" t="s">
        <v>23</v>
      </c>
      <c r="K14" s="231" t="s">
        <v>29</v>
      </c>
      <c r="L14" s="231">
        <v>0</v>
      </c>
      <c r="M14" s="151">
        <v>1</v>
      </c>
      <c r="N14" s="151">
        <v>1</v>
      </c>
      <c r="O14" s="151" t="s">
        <v>64</v>
      </c>
      <c r="P14" s="151" t="s">
        <v>64</v>
      </c>
      <c r="Q14" s="231">
        <v>0</v>
      </c>
      <c r="R14" s="151">
        <v>0</v>
      </c>
      <c r="S14" s="231">
        <v>0</v>
      </c>
      <c r="T14" s="151">
        <v>0</v>
      </c>
      <c r="U14" s="231">
        <v>0</v>
      </c>
      <c r="V14" s="318">
        <v>0</v>
      </c>
      <c r="W14" s="231"/>
      <c r="X14" s="151"/>
      <c r="Y14" s="231"/>
      <c r="Z14" s="151"/>
      <c r="AA14" s="231" t="s">
        <v>64</v>
      </c>
      <c r="AB14" s="232"/>
      <c r="AC14" s="231"/>
      <c r="AD14" s="233"/>
      <c r="AE14" s="231"/>
      <c r="AF14" s="231"/>
      <c r="AG14" s="241"/>
      <c r="AH14" s="151" t="s">
        <v>25</v>
      </c>
      <c r="AI14" s="242" t="s">
        <v>26</v>
      </c>
      <c r="AJ14" s="243"/>
      <c r="AK14" s="631"/>
      <c r="AL14" s="244"/>
      <c r="AM14" s="244"/>
      <c r="AN14" s="245"/>
      <c r="AO14" s="245"/>
      <c r="AP14" s="246">
        <v>0</v>
      </c>
      <c r="AQ14" s="247"/>
      <c r="AR14" s="247"/>
      <c r="AS14" s="247"/>
      <c r="AT14" s="247"/>
      <c r="AU14" s="248"/>
      <c r="AV14" s="249"/>
      <c r="AW14" s="247"/>
      <c r="AX14" s="247"/>
      <c r="AY14" s="247"/>
      <c r="AZ14" s="248"/>
      <c r="BA14" s="338"/>
      <c r="BB14" s="339"/>
      <c r="BC14" s="339"/>
      <c r="BD14" s="339"/>
      <c r="BE14" s="340"/>
      <c r="BF14" s="338"/>
      <c r="BG14" s="339"/>
      <c r="BH14" s="247"/>
      <c r="BI14" s="247"/>
      <c r="BJ14" s="248"/>
      <c r="BK14" s="250" t="s">
        <v>27</v>
      </c>
      <c r="BL14" s="234"/>
      <c r="BM14" s="234"/>
      <c r="BN14" s="234"/>
      <c r="BO14" s="234"/>
      <c r="BP14" s="234"/>
      <c r="BQ14" s="234"/>
      <c r="BR14" s="239"/>
      <c r="BS14" s="239"/>
      <c r="BT14" s="239"/>
      <c r="BU14" s="239"/>
    </row>
    <row r="15" spans="1:73" s="44" customFormat="1" ht="45" customHeight="1" x14ac:dyDescent="0.25">
      <c r="A15" s="5"/>
      <c r="B15" s="138"/>
      <c r="C15" s="174"/>
      <c r="D15" s="707"/>
      <c r="E15" s="168"/>
      <c r="F15" s="136"/>
      <c r="G15" s="157"/>
      <c r="H15" s="408" t="s">
        <v>30</v>
      </c>
      <c r="I15" s="742">
        <v>0.4</v>
      </c>
      <c r="J15" s="587" t="s">
        <v>23</v>
      </c>
      <c r="K15" s="408" t="s">
        <v>31</v>
      </c>
      <c r="L15" s="408">
        <v>0</v>
      </c>
      <c r="M15" s="383">
        <v>1</v>
      </c>
      <c r="N15" s="383">
        <v>0.3</v>
      </c>
      <c r="O15" s="383">
        <v>0.18</v>
      </c>
      <c r="P15" s="411">
        <v>0.27</v>
      </c>
      <c r="Q15" s="416">
        <v>0</v>
      </c>
      <c r="R15" s="411">
        <v>0</v>
      </c>
      <c r="S15" s="416">
        <v>0</v>
      </c>
      <c r="T15" s="411">
        <v>0</v>
      </c>
      <c r="U15" s="416">
        <v>0</v>
      </c>
      <c r="V15" s="411">
        <v>0</v>
      </c>
      <c r="W15" s="416">
        <v>2.7E-2</v>
      </c>
      <c r="X15" s="411">
        <v>0.1</v>
      </c>
      <c r="Y15" s="367">
        <f>(AC15*AB15+AC17*AB17+AC18*AB18+AC21*AB21)*P15</f>
        <v>2.7000000000000003E-2</v>
      </c>
      <c r="Z15" s="367">
        <f>AC15*AB15+AC17*AB17+AC18*AB18+AC21*AB21</f>
        <v>0.1</v>
      </c>
      <c r="AA15" s="27" t="s">
        <v>65</v>
      </c>
      <c r="AB15" s="65">
        <v>0.3</v>
      </c>
      <c r="AC15" s="70">
        <f>AC16*AB16</f>
        <v>0</v>
      </c>
      <c r="AD15" s="96"/>
      <c r="AE15" s="54" t="s">
        <v>361</v>
      </c>
      <c r="AF15" s="70"/>
      <c r="AG15" s="39"/>
      <c r="AH15" s="393" t="s">
        <v>25</v>
      </c>
      <c r="AI15" s="393" t="s">
        <v>26</v>
      </c>
      <c r="AJ15" s="678" t="s">
        <v>123</v>
      </c>
      <c r="AK15" s="631"/>
      <c r="AL15" s="678" t="s">
        <v>213</v>
      </c>
      <c r="AM15" s="678" t="s">
        <v>216</v>
      </c>
      <c r="AN15" s="678" t="s">
        <v>219</v>
      </c>
      <c r="AO15" s="678" t="s">
        <v>222</v>
      </c>
      <c r="AP15" s="493">
        <v>130222173</v>
      </c>
      <c r="AQ15" s="493">
        <v>130222173</v>
      </c>
      <c r="AR15" s="493">
        <v>39110000</v>
      </c>
      <c r="AS15" s="519">
        <f>+AQ15+AQ18+AQ21</f>
        <v>281196073</v>
      </c>
      <c r="AT15" s="519">
        <f>+AR15+AR18+AR21</f>
        <v>43310000</v>
      </c>
      <c r="AU15" s="428">
        <f>AT15/AS15</f>
        <v>0.15402064309767227</v>
      </c>
      <c r="AV15" s="746">
        <v>130222173</v>
      </c>
      <c r="AW15" s="746">
        <v>53070000</v>
      </c>
      <c r="AX15" s="469">
        <f>+AV15+AV18+AV21</f>
        <v>281196073</v>
      </c>
      <c r="AY15" s="552">
        <f>+AW15+AW18+AW21</f>
        <v>58670000</v>
      </c>
      <c r="AZ15" s="428">
        <f>AY15/AX15</f>
        <v>0.2086444500240229</v>
      </c>
      <c r="BA15" s="493">
        <v>130222173</v>
      </c>
      <c r="BB15" s="493">
        <v>65630000</v>
      </c>
      <c r="BC15" s="469">
        <f>+BA15+BA18+BA21+BA22+BA23</f>
        <v>931196073</v>
      </c>
      <c r="BD15" s="469">
        <f>+BB15+BB18+BB21+BB22+BB23</f>
        <v>72630000</v>
      </c>
      <c r="BE15" s="472">
        <f>BD15/BC15</f>
        <v>7.7996462942557965E-2</v>
      </c>
      <c r="BF15" s="493">
        <v>130222173</v>
      </c>
      <c r="BG15" s="493">
        <v>86850000</v>
      </c>
      <c r="BH15" s="469">
        <f>+BF15+BF18+BF21+BF22+BF23</f>
        <v>931196073</v>
      </c>
      <c r="BI15" s="469">
        <f>+BG15+BG18+BG21+BG22+BG23</f>
        <v>95250000</v>
      </c>
      <c r="BJ15" s="428">
        <f>BI15/BH15</f>
        <v>0.10228780249591968</v>
      </c>
      <c r="BK15" s="642"/>
      <c r="BL15" s="5"/>
      <c r="BM15" s="5"/>
      <c r="BN15" s="5"/>
      <c r="BO15" s="5"/>
      <c r="BP15" s="5"/>
      <c r="BQ15" s="5"/>
      <c r="BR15" s="6"/>
      <c r="BS15" s="6"/>
      <c r="BT15" s="6"/>
      <c r="BU15" s="6"/>
    </row>
    <row r="16" spans="1:73" s="44" customFormat="1" ht="39.75" customHeight="1" x14ac:dyDescent="0.25">
      <c r="A16" s="5"/>
      <c r="B16" s="138"/>
      <c r="C16" s="174"/>
      <c r="D16" s="707"/>
      <c r="E16" s="168"/>
      <c r="F16" s="136"/>
      <c r="G16" s="157"/>
      <c r="H16" s="409"/>
      <c r="I16" s="613"/>
      <c r="J16" s="595"/>
      <c r="K16" s="409"/>
      <c r="L16" s="409"/>
      <c r="M16" s="633"/>
      <c r="N16" s="633"/>
      <c r="O16" s="633"/>
      <c r="P16" s="412"/>
      <c r="Q16" s="417"/>
      <c r="R16" s="412"/>
      <c r="S16" s="417"/>
      <c r="T16" s="412"/>
      <c r="U16" s="417"/>
      <c r="V16" s="412"/>
      <c r="W16" s="417"/>
      <c r="X16" s="412"/>
      <c r="Y16" s="368"/>
      <c r="Z16" s="368"/>
      <c r="AA16" s="27" t="s">
        <v>66</v>
      </c>
      <c r="AB16" s="66">
        <v>1</v>
      </c>
      <c r="AC16" s="54">
        <v>0</v>
      </c>
      <c r="AD16" s="94"/>
      <c r="AE16" s="54"/>
      <c r="AF16" s="54"/>
      <c r="AG16" s="38">
        <f>156650000+15400000</f>
        <v>172050000</v>
      </c>
      <c r="AH16" s="394"/>
      <c r="AI16" s="394"/>
      <c r="AJ16" s="631"/>
      <c r="AK16" s="631"/>
      <c r="AL16" s="631"/>
      <c r="AM16" s="631"/>
      <c r="AN16" s="631"/>
      <c r="AO16" s="631"/>
      <c r="AP16" s="494"/>
      <c r="AQ16" s="494"/>
      <c r="AR16" s="494"/>
      <c r="AS16" s="520"/>
      <c r="AT16" s="520"/>
      <c r="AU16" s="429"/>
      <c r="AV16" s="747"/>
      <c r="AW16" s="747"/>
      <c r="AX16" s="470"/>
      <c r="AY16" s="553"/>
      <c r="AZ16" s="429"/>
      <c r="BA16" s="494"/>
      <c r="BB16" s="494"/>
      <c r="BC16" s="470"/>
      <c r="BD16" s="470"/>
      <c r="BE16" s="473"/>
      <c r="BF16" s="494"/>
      <c r="BG16" s="494"/>
      <c r="BH16" s="470"/>
      <c r="BI16" s="470"/>
      <c r="BJ16" s="429"/>
      <c r="BK16" s="643"/>
      <c r="BL16" s="5"/>
      <c r="BM16" s="5"/>
      <c r="BN16" s="5"/>
      <c r="BO16" s="5"/>
      <c r="BP16" s="5"/>
      <c r="BQ16" s="5"/>
      <c r="BR16" s="6"/>
      <c r="BS16" s="6"/>
      <c r="BT16" s="6"/>
      <c r="BU16" s="6"/>
    </row>
    <row r="17" spans="1:73" s="44" customFormat="1" ht="45" customHeight="1" x14ac:dyDescent="0.25">
      <c r="A17" s="5"/>
      <c r="B17" s="138"/>
      <c r="C17" s="174"/>
      <c r="D17" s="707"/>
      <c r="E17" s="168"/>
      <c r="F17" s="136"/>
      <c r="G17" s="157"/>
      <c r="H17" s="409"/>
      <c r="I17" s="613"/>
      <c r="J17" s="595"/>
      <c r="K17" s="409"/>
      <c r="L17" s="409"/>
      <c r="M17" s="633"/>
      <c r="N17" s="633"/>
      <c r="O17" s="633"/>
      <c r="P17" s="412"/>
      <c r="Q17" s="417"/>
      <c r="R17" s="412"/>
      <c r="S17" s="417"/>
      <c r="T17" s="412"/>
      <c r="U17" s="417"/>
      <c r="V17" s="412"/>
      <c r="W17" s="417"/>
      <c r="X17" s="412"/>
      <c r="Y17" s="368"/>
      <c r="Z17" s="368"/>
      <c r="AA17" s="28" t="s">
        <v>67</v>
      </c>
      <c r="AB17" s="67">
        <v>0.1</v>
      </c>
      <c r="AC17" s="55">
        <v>1</v>
      </c>
      <c r="AD17" s="95"/>
      <c r="AE17" s="112" t="s">
        <v>205</v>
      </c>
      <c r="AF17" s="54" t="s">
        <v>206</v>
      </c>
      <c r="AG17" s="64"/>
      <c r="AH17" s="394"/>
      <c r="AI17" s="394"/>
      <c r="AJ17" s="631"/>
      <c r="AK17" s="631"/>
      <c r="AL17" s="631"/>
      <c r="AM17" s="631"/>
      <c r="AN17" s="631"/>
      <c r="AO17" s="631"/>
      <c r="AP17" s="494"/>
      <c r="AQ17" s="494"/>
      <c r="AR17" s="494"/>
      <c r="AS17" s="520"/>
      <c r="AT17" s="520"/>
      <c r="AU17" s="429"/>
      <c r="AV17" s="747"/>
      <c r="AW17" s="747"/>
      <c r="AX17" s="470"/>
      <c r="AY17" s="553"/>
      <c r="AZ17" s="429"/>
      <c r="BA17" s="494"/>
      <c r="BB17" s="494"/>
      <c r="BC17" s="470"/>
      <c r="BD17" s="470"/>
      <c r="BE17" s="473"/>
      <c r="BF17" s="494"/>
      <c r="BG17" s="494"/>
      <c r="BH17" s="470"/>
      <c r="BI17" s="470"/>
      <c r="BJ17" s="429"/>
      <c r="BK17" s="643"/>
      <c r="BL17" s="5"/>
      <c r="BM17" s="5"/>
      <c r="BN17" s="5"/>
      <c r="BO17" s="5"/>
      <c r="BP17" s="5"/>
      <c r="BQ17" s="5"/>
      <c r="BR17" s="6"/>
      <c r="BS17" s="6"/>
      <c r="BT17" s="6"/>
      <c r="BU17" s="6"/>
    </row>
    <row r="18" spans="1:73" s="44" customFormat="1" ht="46.5" customHeight="1" x14ac:dyDescent="0.25">
      <c r="A18" s="5"/>
      <c r="B18" s="138"/>
      <c r="C18" s="174"/>
      <c r="D18" s="707"/>
      <c r="E18" s="168"/>
      <c r="F18" s="136"/>
      <c r="G18" s="157"/>
      <c r="H18" s="409"/>
      <c r="I18" s="613"/>
      <c r="J18" s="595"/>
      <c r="K18" s="409"/>
      <c r="L18" s="409"/>
      <c r="M18" s="633"/>
      <c r="N18" s="633"/>
      <c r="O18" s="633"/>
      <c r="P18" s="412"/>
      <c r="Q18" s="417"/>
      <c r="R18" s="412"/>
      <c r="S18" s="417"/>
      <c r="T18" s="412"/>
      <c r="U18" s="417"/>
      <c r="V18" s="412"/>
      <c r="W18" s="417"/>
      <c r="X18" s="412"/>
      <c r="Y18" s="368"/>
      <c r="Z18" s="368"/>
      <c r="AA18" s="27" t="s">
        <v>68</v>
      </c>
      <c r="AB18" s="67">
        <v>0.4</v>
      </c>
      <c r="AC18" s="55">
        <f>AC19*AB19+AC20*AB20</f>
        <v>0</v>
      </c>
      <c r="AD18" s="95"/>
      <c r="AE18" s="54" t="s">
        <v>200</v>
      </c>
      <c r="AF18" s="55"/>
      <c r="AG18" s="39"/>
      <c r="AH18" s="394"/>
      <c r="AI18" s="394"/>
      <c r="AJ18" s="631"/>
      <c r="AK18" s="631"/>
      <c r="AL18" s="631" t="s">
        <v>214</v>
      </c>
      <c r="AM18" s="631" t="s">
        <v>217</v>
      </c>
      <c r="AN18" s="631" t="s">
        <v>220</v>
      </c>
      <c r="AO18" s="631" t="s">
        <v>223</v>
      </c>
      <c r="AP18" s="494">
        <v>31073900</v>
      </c>
      <c r="AQ18" s="494">
        <v>31073900</v>
      </c>
      <c r="AR18" s="494">
        <v>0</v>
      </c>
      <c r="AS18" s="520"/>
      <c r="AT18" s="520"/>
      <c r="AU18" s="429"/>
      <c r="AV18" s="747">
        <v>31073900</v>
      </c>
      <c r="AW18" s="747">
        <v>0</v>
      </c>
      <c r="AX18" s="470"/>
      <c r="AY18" s="553"/>
      <c r="AZ18" s="429"/>
      <c r="BA18" s="494">
        <v>31073900</v>
      </c>
      <c r="BB18" s="494">
        <v>0</v>
      </c>
      <c r="BC18" s="470"/>
      <c r="BD18" s="470"/>
      <c r="BE18" s="473"/>
      <c r="BF18" s="494">
        <v>31073900</v>
      </c>
      <c r="BG18" s="494">
        <v>0</v>
      </c>
      <c r="BH18" s="470"/>
      <c r="BI18" s="470"/>
      <c r="BJ18" s="429"/>
      <c r="BK18" s="643"/>
      <c r="BL18" s="5"/>
      <c r="BM18" s="5"/>
      <c r="BN18" s="5"/>
      <c r="BO18" s="5"/>
      <c r="BP18" s="5"/>
      <c r="BQ18" s="5"/>
      <c r="BR18" s="6"/>
      <c r="BS18" s="6"/>
      <c r="BT18" s="6"/>
      <c r="BU18" s="6"/>
    </row>
    <row r="19" spans="1:73" s="44" customFormat="1" ht="63" customHeight="1" x14ac:dyDescent="0.25">
      <c r="A19" s="5"/>
      <c r="B19" s="138"/>
      <c r="C19" s="174"/>
      <c r="D19" s="707"/>
      <c r="E19" s="168"/>
      <c r="F19" s="136"/>
      <c r="G19" s="157"/>
      <c r="H19" s="409"/>
      <c r="I19" s="613"/>
      <c r="J19" s="595"/>
      <c r="K19" s="409"/>
      <c r="L19" s="409"/>
      <c r="M19" s="633"/>
      <c r="N19" s="633"/>
      <c r="O19" s="633"/>
      <c r="P19" s="412"/>
      <c r="Q19" s="417"/>
      <c r="R19" s="412"/>
      <c r="S19" s="417"/>
      <c r="T19" s="412"/>
      <c r="U19" s="417"/>
      <c r="V19" s="412"/>
      <c r="W19" s="417"/>
      <c r="X19" s="412"/>
      <c r="Y19" s="368"/>
      <c r="Z19" s="368"/>
      <c r="AA19" s="27" t="s">
        <v>69</v>
      </c>
      <c r="AB19" s="66">
        <v>0.6</v>
      </c>
      <c r="AC19" s="54">
        <v>0</v>
      </c>
      <c r="AD19" s="95"/>
      <c r="AE19" s="54"/>
      <c r="AF19" s="54"/>
      <c r="AG19" s="39">
        <v>16000000</v>
      </c>
      <c r="AH19" s="394"/>
      <c r="AI19" s="394"/>
      <c r="AJ19" s="631"/>
      <c r="AK19" s="631"/>
      <c r="AL19" s="631"/>
      <c r="AM19" s="631"/>
      <c r="AN19" s="631"/>
      <c r="AO19" s="631"/>
      <c r="AP19" s="494"/>
      <c r="AQ19" s="494"/>
      <c r="AR19" s="494"/>
      <c r="AS19" s="520"/>
      <c r="AT19" s="520"/>
      <c r="AU19" s="429"/>
      <c r="AV19" s="747"/>
      <c r="AW19" s="747"/>
      <c r="AX19" s="470"/>
      <c r="AY19" s="553"/>
      <c r="AZ19" s="429"/>
      <c r="BA19" s="494"/>
      <c r="BB19" s="494"/>
      <c r="BC19" s="470"/>
      <c r="BD19" s="470"/>
      <c r="BE19" s="473"/>
      <c r="BF19" s="494"/>
      <c r="BG19" s="494"/>
      <c r="BH19" s="470"/>
      <c r="BI19" s="470"/>
      <c r="BJ19" s="429"/>
      <c r="BK19" s="643"/>
      <c r="BL19" s="5"/>
      <c r="BM19" s="5"/>
      <c r="BN19" s="5"/>
      <c r="BO19" s="5"/>
      <c r="BP19" s="5"/>
      <c r="BQ19" s="5"/>
      <c r="BR19" s="6"/>
      <c r="BS19" s="6"/>
      <c r="BT19" s="6"/>
      <c r="BU19" s="6"/>
    </row>
    <row r="20" spans="1:73" s="44" customFormat="1" ht="63" customHeight="1" x14ac:dyDescent="0.25">
      <c r="A20" s="5"/>
      <c r="B20" s="138"/>
      <c r="C20" s="174"/>
      <c r="D20" s="707"/>
      <c r="E20" s="168"/>
      <c r="F20" s="136"/>
      <c r="G20" s="157"/>
      <c r="H20" s="409"/>
      <c r="I20" s="613"/>
      <c r="J20" s="595"/>
      <c r="K20" s="409"/>
      <c r="L20" s="409"/>
      <c r="M20" s="633"/>
      <c r="N20" s="633"/>
      <c r="O20" s="633"/>
      <c r="P20" s="412"/>
      <c r="Q20" s="417"/>
      <c r="R20" s="412"/>
      <c r="S20" s="417"/>
      <c r="T20" s="412"/>
      <c r="U20" s="417"/>
      <c r="V20" s="412"/>
      <c r="W20" s="417"/>
      <c r="X20" s="412"/>
      <c r="Y20" s="368"/>
      <c r="Z20" s="368"/>
      <c r="AA20" s="90" t="s">
        <v>70</v>
      </c>
      <c r="AB20" s="66">
        <v>0.4</v>
      </c>
      <c r="AC20" s="54">
        <v>0</v>
      </c>
      <c r="AD20" s="95"/>
      <c r="AE20" s="270"/>
      <c r="AF20" s="270"/>
      <c r="AG20" s="285">
        <v>20000000</v>
      </c>
      <c r="AH20" s="394"/>
      <c r="AI20" s="394"/>
      <c r="AJ20" s="631"/>
      <c r="AK20" s="631"/>
      <c r="AL20" s="631"/>
      <c r="AM20" s="631"/>
      <c r="AN20" s="631"/>
      <c r="AO20" s="631"/>
      <c r="AP20" s="494"/>
      <c r="AQ20" s="494"/>
      <c r="AR20" s="494"/>
      <c r="AS20" s="520"/>
      <c r="AT20" s="520"/>
      <c r="AU20" s="429"/>
      <c r="AV20" s="747"/>
      <c r="AW20" s="747"/>
      <c r="AX20" s="470"/>
      <c r="AY20" s="553"/>
      <c r="AZ20" s="429"/>
      <c r="BA20" s="494"/>
      <c r="BB20" s="494"/>
      <c r="BC20" s="470"/>
      <c r="BD20" s="470"/>
      <c r="BE20" s="473"/>
      <c r="BF20" s="494"/>
      <c r="BG20" s="494"/>
      <c r="BH20" s="470"/>
      <c r="BI20" s="470"/>
      <c r="BJ20" s="429"/>
      <c r="BK20" s="643"/>
      <c r="BL20" s="5"/>
      <c r="BM20" s="5"/>
      <c r="BN20" s="5"/>
      <c r="BO20" s="5"/>
      <c r="BP20" s="5"/>
      <c r="BQ20" s="5"/>
      <c r="BR20" s="6"/>
      <c r="BS20" s="6"/>
      <c r="BT20" s="6"/>
      <c r="BU20" s="6"/>
    </row>
    <row r="21" spans="1:73" s="44" customFormat="1" ht="63" customHeight="1" x14ac:dyDescent="0.25">
      <c r="A21" s="5"/>
      <c r="B21" s="138"/>
      <c r="C21" s="174"/>
      <c r="D21" s="707"/>
      <c r="E21" s="168"/>
      <c r="F21" s="136"/>
      <c r="G21" s="157"/>
      <c r="H21" s="409"/>
      <c r="I21" s="613"/>
      <c r="J21" s="595"/>
      <c r="K21" s="409"/>
      <c r="L21" s="409"/>
      <c r="M21" s="633"/>
      <c r="N21" s="633"/>
      <c r="O21" s="633"/>
      <c r="P21" s="412"/>
      <c r="Q21" s="417"/>
      <c r="R21" s="412"/>
      <c r="S21" s="417"/>
      <c r="T21" s="412"/>
      <c r="U21" s="417"/>
      <c r="V21" s="412"/>
      <c r="W21" s="417"/>
      <c r="X21" s="412"/>
      <c r="Y21" s="368"/>
      <c r="Z21" s="368"/>
      <c r="AA21" s="90" t="s">
        <v>128</v>
      </c>
      <c r="AB21" s="67">
        <v>0.2</v>
      </c>
      <c r="AC21" s="55">
        <f>AC22*AB22+AC23*AB23</f>
        <v>0</v>
      </c>
      <c r="AD21" s="95"/>
      <c r="AE21" s="54" t="s">
        <v>201</v>
      </c>
      <c r="AF21" s="304"/>
      <c r="AG21" s="285"/>
      <c r="AH21" s="394"/>
      <c r="AI21" s="394"/>
      <c r="AJ21" s="631"/>
      <c r="AK21" s="631"/>
      <c r="AL21" s="218" t="s">
        <v>215</v>
      </c>
      <c r="AM21" s="218" t="s">
        <v>218</v>
      </c>
      <c r="AN21" s="218" t="s">
        <v>221</v>
      </c>
      <c r="AO21" s="218" t="s">
        <v>224</v>
      </c>
      <c r="AP21" s="494">
        <v>0</v>
      </c>
      <c r="AQ21" s="494">
        <v>119900000</v>
      </c>
      <c r="AR21" s="494">
        <v>4200000</v>
      </c>
      <c r="AS21" s="520"/>
      <c r="AT21" s="520"/>
      <c r="AU21" s="429"/>
      <c r="AV21" s="748">
        <v>119900000</v>
      </c>
      <c r="AW21" s="748">
        <v>5600000</v>
      </c>
      <c r="AX21" s="470"/>
      <c r="AY21" s="553"/>
      <c r="AZ21" s="429"/>
      <c r="BA21" s="332">
        <v>119900000</v>
      </c>
      <c r="BB21" s="332">
        <v>7000000</v>
      </c>
      <c r="BC21" s="470"/>
      <c r="BD21" s="470"/>
      <c r="BE21" s="473"/>
      <c r="BF21" s="332">
        <v>119900000</v>
      </c>
      <c r="BG21" s="332">
        <v>8400000</v>
      </c>
      <c r="BH21" s="470"/>
      <c r="BI21" s="470"/>
      <c r="BJ21" s="429"/>
      <c r="BK21" s="643"/>
      <c r="BL21" s="5"/>
      <c r="BM21" s="5"/>
      <c r="BN21" s="5"/>
      <c r="BO21" s="5"/>
      <c r="BP21" s="5"/>
      <c r="BQ21" s="5"/>
      <c r="BR21" s="6"/>
      <c r="BS21" s="6"/>
      <c r="BT21" s="6"/>
      <c r="BU21" s="6"/>
    </row>
    <row r="22" spans="1:73" s="44" customFormat="1" ht="63" customHeight="1" x14ac:dyDescent="0.25">
      <c r="A22" s="5"/>
      <c r="B22" s="138"/>
      <c r="C22" s="174"/>
      <c r="D22" s="707"/>
      <c r="E22" s="168"/>
      <c r="F22" s="136"/>
      <c r="G22" s="157"/>
      <c r="H22" s="409"/>
      <c r="I22" s="613"/>
      <c r="J22" s="595"/>
      <c r="K22" s="409"/>
      <c r="L22" s="409"/>
      <c r="M22" s="633"/>
      <c r="N22" s="633"/>
      <c r="O22" s="633"/>
      <c r="P22" s="412"/>
      <c r="Q22" s="417"/>
      <c r="R22" s="412"/>
      <c r="S22" s="417"/>
      <c r="T22" s="412"/>
      <c r="U22" s="417"/>
      <c r="V22" s="412"/>
      <c r="W22" s="417"/>
      <c r="X22" s="412"/>
      <c r="Y22" s="368"/>
      <c r="Z22" s="368"/>
      <c r="AA22" s="90" t="s">
        <v>129</v>
      </c>
      <c r="AB22" s="68">
        <v>0.4</v>
      </c>
      <c r="AC22" s="54">
        <v>0</v>
      </c>
      <c r="AD22" s="95"/>
      <c r="AE22" s="270"/>
      <c r="AF22" s="270"/>
      <c r="AG22" s="285">
        <f>40000000</f>
        <v>40000000</v>
      </c>
      <c r="AH22" s="394"/>
      <c r="AI22" s="394"/>
      <c r="AJ22" s="631"/>
      <c r="AK22" s="631"/>
      <c r="AL22" s="220" t="s">
        <v>334</v>
      </c>
      <c r="AM22" s="221" t="s">
        <v>335</v>
      </c>
      <c r="AN22" s="218" t="s">
        <v>338</v>
      </c>
      <c r="AO22" s="218" t="s">
        <v>339</v>
      </c>
      <c r="AP22" s="494"/>
      <c r="AQ22" s="494"/>
      <c r="AR22" s="494"/>
      <c r="AS22" s="520"/>
      <c r="AT22" s="520"/>
      <c r="AU22" s="429"/>
      <c r="AV22" s="748"/>
      <c r="AW22" s="748"/>
      <c r="AX22" s="470"/>
      <c r="AY22" s="553"/>
      <c r="AZ22" s="429"/>
      <c r="BA22" s="332">
        <v>590909090</v>
      </c>
      <c r="BB22" s="332">
        <v>0</v>
      </c>
      <c r="BC22" s="470"/>
      <c r="BD22" s="470"/>
      <c r="BE22" s="473"/>
      <c r="BF22" s="332">
        <v>590909090</v>
      </c>
      <c r="BG22" s="332">
        <v>0</v>
      </c>
      <c r="BH22" s="470"/>
      <c r="BI22" s="470"/>
      <c r="BJ22" s="429"/>
      <c r="BK22" s="643"/>
      <c r="BL22" s="5"/>
      <c r="BM22" s="5"/>
      <c r="BN22" s="5"/>
      <c r="BO22" s="5"/>
      <c r="BP22" s="5"/>
      <c r="BQ22" s="5"/>
      <c r="BR22" s="6"/>
      <c r="BS22" s="6"/>
      <c r="BT22" s="6"/>
      <c r="BU22" s="6"/>
    </row>
    <row r="23" spans="1:73" s="44" customFormat="1" ht="30.75" customHeight="1" thickBot="1" x14ac:dyDescent="0.3">
      <c r="A23" s="5"/>
      <c r="B23" s="138"/>
      <c r="C23" s="174"/>
      <c r="D23" s="708"/>
      <c r="E23" s="172"/>
      <c r="F23" s="140"/>
      <c r="G23" s="158"/>
      <c r="H23" s="410"/>
      <c r="I23" s="743"/>
      <c r="J23" s="673"/>
      <c r="K23" s="410"/>
      <c r="L23" s="410"/>
      <c r="M23" s="634"/>
      <c r="N23" s="634"/>
      <c r="O23" s="634"/>
      <c r="P23" s="413"/>
      <c r="Q23" s="418"/>
      <c r="R23" s="413"/>
      <c r="S23" s="418"/>
      <c r="T23" s="413"/>
      <c r="U23" s="418"/>
      <c r="V23" s="413"/>
      <c r="W23" s="418"/>
      <c r="X23" s="413"/>
      <c r="Y23" s="369"/>
      <c r="Z23" s="369"/>
      <c r="AA23" s="97" t="s">
        <v>132</v>
      </c>
      <c r="AB23" s="69">
        <v>0.6</v>
      </c>
      <c r="AC23" s="71">
        <v>0</v>
      </c>
      <c r="AD23" s="109"/>
      <c r="AE23" s="71"/>
      <c r="AF23" s="71"/>
      <c r="AG23" s="285">
        <f>15750000+2396073</f>
        <v>18146073</v>
      </c>
      <c r="AH23" s="641"/>
      <c r="AI23" s="641"/>
      <c r="AJ23" s="632"/>
      <c r="AK23" s="632"/>
      <c r="AL23" s="220" t="s">
        <v>336</v>
      </c>
      <c r="AM23" s="221" t="s">
        <v>337</v>
      </c>
      <c r="AN23" s="219" t="s">
        <v>338</v>
      </c>
      <c r="AO23" s="219" t="s">
        <v>340</v>
      </c>
      <c r="AP23" s="629"/>
      <c r="AQ23" s="629"/>
      <c r="AR23" s="629"/>
      <c r="AS23" s="521"/>
      <c r="AT23" s="521"/>
      <c r="AU23" s="495"/>
      <c r="AV23" s="749"/>
      <c r="AW23" s="749"/>
      <c r="AX23" s="471"/>
      <c r="AY23" s="554"/>
      <c r="AZ23" s="495"/>
      <c r="BA23" s="333">
        <v>59090910</v>
      </c>
      <c r="BB23" s="333">
        <v>0</v>
      </c>
      <c r="BC23" s="471"/>
      <c r="BD23" s="471"/>
      <c r="BE23" s="474"/>
      <c r="BF23" s="333">
        <v>59090910</v>
      </c>
      <c r="BG23" s="333">
        <v>0</v>
      </c>
      <c r="BH23" s="471"/>
      <c r="BI23" s="471"/>
      <c r="BJ23" s="495"/>
      <c r="BK23" s="644"/>
      <c r="BL23" s="5"/>
      <c r="BM23" s="5"/>
      <c r="BN23" s="5"/>
      <c r="BO23" s="5"/>
      <c r="BP23" s="5"/>
      <c r="BQ23" s="5"/>
      <c r="BR23" s="6"/>
      <c r="BS23" s="6"/>
      <c r="BT23" s="6"/>
      <c r="BU23" s="6"/>
    </row>
    <row r="24" spans="1:73" s="44" customFormat="1" ht="32.25" customHeight="1" x14ac:dyDescent="0.25">
      <c r="A24" s="11"/>
      <c r="B24" s="138"/>
      <c r="C24" s="174"/>
      <c r="D24" s="709" t="s">
        <v>32</v>
      </c>
      <c r="E24" s="176">
        <v>0.1</v>
      </c>
      <c r="F24" s="145"/>
      <c r="G24" s="159">
        <v>0.1</v>
      </c>
      <c r="H24" s="645" t="s">
        <v>33</v>
      </c>
      <c r="I24" s="648">
        <v>1</v>
      </c>
      <c r="J24" s="651" t="s">
        <v>34</v>
      </c>
      <c r="K24" s="645" t="s">
        <v>35</v>
      </c>
      <c r="L24" s="645">
        <v>0</v>
      </c>
      <c r="M24" s="651">
        <v>1</v>
      </c>
      <c r="N24" s="654">
        <v>1</v>
      </c>
      <c r="O24" s="651">
        <v>1</v>
      </c>
      <c r="P24" s="651">
        <v>1</v>
      </c>
      <c r="Q24" s="419">
        <v>0.19749999999999998</v>
      </c>
      <c r="R24" s="370">
        <v>0.19749999999999998</v>
      </c>
      <c r="S24" s="419">
        <v>0.24749999999999997</v>
      </c>
      <c r="T24" s="370">
        <v>0.24749999999999997</v>
      </c>
      <c r="U24" s="419">
        <v>0.35</v>
      </c>
      <c r="V24" s="422">
        <v>0.35</v>
      </c>
      <c r="W24" s="419">
        <v>0.39499999999999996</v>
      </c>
      <c r="X24" s="370">
        <v>0.39499999999999996</v>
      </c>
      <c r="Y24" s="390">
        <f>AC24*AB24+AC29*AB29+AC35*AB35</f>
        <v>0.39499999999999996</v>
      </c>
      <c r="Z24" s="370">
        <f>Y24/P24</f>
        <v>0.39499999999999996</v>
      </c>
      <c r="AA24" s="36" t="s">
        <v>77</v>
      </c>
      <c r="AB24" s="72">
        <v>0.35</v>
      </c>
      <c r="AC24" s="87">
        <f>AC25*AB25+AC26*AB26+AC27*AB27+AC28*AB28</f>
        <v>0.7</v>
      </c>
      <c r="AD24" s="298"/>
      <c r="AE24" s="112" t="s">
        <v>202</v>
      </c>
      <c r="AF24" s="87"/>
      <c r="AG24" s="42"/>
      <c r="AH24" s="656" t="s">
        <v>25</v>
      </c>
      <c r="AI24" s="656" t="s">
        <v>26</v>
      </c>
      <c r="AJ24" s="656" t="s">
        <v>124</v>
      </c>
      <c r="AK24" s="630" t="s">
        <v>225</v>
      </c>
      <c r="AL24" s="630" t="s">
        <v>226</v>
      </c>
      <c r="AM24" s="630" t="s">
        <v>210</v>
      </c>
      <c r="AN24" s="630" t="s">
        <v>229</v>
      </c>
      <c r="AO24" s="630" t="s">
        <v>232</v>
      </c>
      <c r="AP24" s="628">
        <v>64422112</v>
      </c>
      <c r="AQ24" s="628">
        <v>64422112</v>
      </c>
      <c r="AR24" s="628">
        <v>15900000</v>
      </c>
      <c r="AS24" s="628">
        <f>+AQ24+AQ28+AQ32</f>
        <v>225689292</v>
      </c>
      <c r="AT24" s="628">
        <f>+AR24+AR28+AR32</f>
        <v>49300000</v>
      </c>
      <c r="AU24" s="496">
        <f>AT24/AS24</f>
        <v>0.2184419099511376</v>
      </c>
      <c r="AV24" s="750">
        <v>64422112</v>
      </c>
      <c r="AW24" s="750">
        <v>21200000</v>
      </c>
      <c r="AX24" s="628">
        <f>+AV24+AV28+AV32</f>
        <v>225689292</v>
      </c>
      <c r="AY24" s="750">
        <f>+AW24+AW28+AW32</f>
        <v>57400000</v>
      </c>
      <c r="AZ24" s="496">
        <f>AY24/AX24</f>
        <v>0.25433196006481334</v>
      </c>
      <c r="BA24" s="628">
        <v>64422112</v>
      </c>
      <c r="BB24" s="628">
        <v>26500000</v>
      </c>
      <c r="BC24" s="628">
        <f>+BA24+BA28+BA32</f>
        <v>225689292</v>
      </c>
      <c r="BD24" s="628">
        <f>+BB24+BB28+BB32</f>
        <v>65500000</v>
      </c>
      <c r="BE24" s="638">
        <f>BD24/BC24</f>
        <v>0.29022201017848909</v>
      </c>
      <c r="BF24" s="628">
        <v>64422112</v>
      </c>
      <c r="BG24" s="628">
        <v>31800000</v>
      </c>
      <c r="BH24" s="628">
        <f>+BF24+BF28+BF32</f>
        <v>225689292</v>
      </c>
      <c r="BI24" s="628">
        <f>+BG24+BG28+BG32</f>
        <v>88600000</v>
      </c>
      <c r="BJ24" s="496">
        <f>BI24/BH24</f>
        <v>0.39257511605823109</v>
      </c>
      <c r="BK24" s="635"/>
      <c r="BL24" s="11"/>
      <c r="BM24" s="11"/>
      <c r="BN24" s="11"/>
      <c r="BO24" s="11"/>
      <c r="BP24" s="11"/>
      <c r="BQ24" s="11"/>
      <c r="BR24" s="6"/>
      <c r="BS24" s="6"/>
      <c r="BT24" s="6"/>
      <c r="BU24" s="6"/>
    </row>
    <row r="25" spans="1:73" s="44" customFormat="1" ht="33" customHeight="1" x14ac:dyDescent="0.25">
      <c r="A25" s="11"/>
      <c r="B25" s="138"/>
      <c r="C25" s="174"/>
      <c r="D25" s="710"/>
      <c r="E25" s="176"/>
      <c r="F25" s="145"/>
      <c r="G25" s="159"/>
      <c r="H25" s="646"/>
      <c r="I25" s="649"/>
      <c r="J25" s="652"/>
      <c r="K25" s="646"/>
      <c r="L25" s="646"/>
      <c r="M25" s="652"/>
      <c r="N25" s="582"/>
      <c r="O25" s="652"/>
      <c r="P25" s="652"/>
      <c r="Q25" s="420"/>
      <c r="R25" s="371"/>
      <c r="S25" s="420"/>
      <c r="T25" s="371"/>
      <c r="U25" s="420"/>
      <c r="V25" s="423"/>
      <c r="W25" s="420"/>
      <c r="X25" s="371"/>
      <c r="Y25" s="391"/>
      <c r="Z25" s="371"/>
      <c r="AA25" s="28" t="s">
        <v>71</v>
      </c>
      <c r="AB25" s="66">
        <v>0.15</v>
      </c>
      <c r="AC25" s="54">
        <v>1</v>
      </c>
      <c r="AD25" s="95"/>
      <c r="AE25" s="305" t="s">
        <v>295</v>
      </c>
      <c r="AF25" s="271" t="s">
        <v>204</v>
      </c>
      <c r="AG25" s="149">
        <v>25000000</v>
      </c>
      <c r="AH25" s="573"/>
      <c r="AI25" s="573"/>
      <c r="AJ25" s="573"/>
      <c r="AK25" s="631"/>
      <c r="AL25" s="631"/>
      <c r="AM25" s="631"/>
      <c r="AN25" s="631"/>
      <c r="AO25" s="631"/>
      <c r="AP25" s="494"/>
      <c r="AQ25" s="494"/>
      <c r="AR25" s="494"/>
      <c r="AS25" s="494"/>
      <c r="AT25" s="494"/>
      <c r="AU25" s="497"/>
      <c r="AV25" s="747"/>
      <c r="AW25" s="747"/>
      <c r="AX25" s="494"/>
      <c r="AY25" s="747"/>
      <c r="AZ25" s="497"/>
      <c r="BA25" s="494"/>
      <c r="BB25" s="494"/>
      <c r="BC25" s="494"/>
      <c r="BD25" s="494"/>
      <c r="BE25" s="639"/>
      <c r="BF25" s="494"/>
      <c r="BG25" s="494"/>
      <c r="BH25" s="494"/>
      <c r="BI25" s="494"/>
      <c r="BJ25" s="497"/>
      <c r="BK25" s="506"/>
      <c r="BL25" s="11"/>
      <c r="BM25" s="11"/>
      <c r="BN25" s="11"/>
      <c r="BO25" s="11"/>
      <c r="BP25" s="11"/>
      <c r="BQ25" s="11"/>
      <c r="BR25" s="6"/>
      <c r="BS25" s="6"/>
      <c r="BT25" s="6"/>
      <c r="BU25" s="6"/>
    </row>
    <row r="26" spans="1:73" s="44" customFormat="1" ht="51" x14ac:dyDescent="0.25">
      <c r="A26" s="11"/>
      <c r="B26" s="138"/>
      <c r="C26" s="174"/>
      <c r="D26" s="710"/>
      <c r="E26" s="176"/>
      <c r="F26" s="145"/>
      <c r="G26" s="159"/>
      <c r="H26" s="646"/>
      <c r="I26" s="649"/>
      <c r="J26" s="652"/>
      <c r="K26" s="646"/>
      <c r="L26" s="646"/>
      <c r="M26" s="652"/>
      <c r="N26" s="582"/>
      <c r="O26" s="652"/>
      <c r="P26" s="652"/>
      <c r="Q26" s="420"/>
      <c r="R26" s="371"/>
      <c r="S26" s="420"/>
      <c r="T26" s="371"/>
      <c r="U26" s="420"/>
      <c r="V26" s="423"/>
      <c r="W26" s="420"/>
      <c r="X26" s="371"/>
      <c r="Y26" s="391"/>
      <c r="Z26" s="371"/>
      <c r="AA26" s="28" t="s">
        <v>72</v>
      </c>
      <c r="AB26" s="66">
        <v>0.25</v>
      </c>
      <c r="AC26" s="54">
        <v>1</v>
      </c>
      <c r="AD26" s="95"/>
      <c r="AE26" s="112" t="s">
        <v>342</v>
      </c>
      <c r="AF26" s="54" t="s">
        <v>343</v>
      </c>
      <c r="AG26" s="38">
        <v>8300000</v>
      </c>
      <c r="AH26" s="573"/>
      <c r="AI26" s="573"/>
      <c r="AJ26" s="573"/>
      <c r="AK26" s="631"/>
      <c r="AL26" s="631"/>
      <c r="AM26" s="631"/>
      <c r="AN26" s="631"/>
      <c r="AO26" s="631"/>
      <c r="AP26" s="494"/>
      <c r="AQ26" s="494"/>
      <c r="AR26" s="494"/>
      <c r="AS26" s="494"/>
      <c r="AT26" s="494"/>
      <c r="AU26" s="497"/>
      <c r="AV26" s="747"/>
      <c r="AW26" s="747"/>
      <c r="AX26" s="494"/>
      <c r="AY26" s="747"/>
      <c r="AZ26" s="497"/>
      <c r="BA26" s="494"/>
      <c r="BB26" s="494"/>
      <c r="BC26" s="494"/>
      <c r="BD26" s="494"/>
      <c r="BE26" s="639"/>
      <c r="BF26" s="494"/>
      <c r="BG26" s="494"/>
      <c r="BH26" s="494"/>
      <c r="BI26" s="494"/>
      <c r="BJ26" s="497"/>
      <c r="BK26" s="506"/>
      <c r="BL26" s="11"/>
      <c r="BM26" s="11"/>
      <c r="BN26" s="11"/>
      <c r="BO26" s="11"/>
      <c r="BP26" s="11"/>
      <c r="BQ26" s="11"/>
      <c r="BR26" s="6"/>
      <c r="BS26" s="6"/>
      <c r="BT26" s="6"/>
      <c r="BU26" s="6"/>
    </row>
    <row r="27" spans="1:73" s="44" customFormat="1" ht="36" customHeight="1" thickBot="1" x14ac:dyDescent="0.3">
      <c r="A27" s="11"/>
      <c r="B27" s="138"/>
      <c r="C27" s="174"/>
      <c r="D27" s="710"/>
      <c r="E27" s="176"/>
      <c r="F27" s="145"/>
      <c r="G27" s="159"/>
      <c r="H27" s="646"/>
      <c r="I27" s="649"/>
      <c r="J27" s="652"/>
      <c r="K27" s="646"/>
      <c r="L27" s="646"/>
      <c r="M27" s="652"/>
      <c r="N27" s="582"/>
      <c r="O27" s="652"/>
      <c r="P27" s="652"/>
      <c r="Q27" s="420"/>
      <c r="R27" s="371"/>
      <c r="S27" s="420"/>
      <c r="T27" s="371"/>
      <c r="U27" s="420"/>
      <c r="V27" s="423"/>
      <c r="W27" s="420"/>
      <c r="X27" s="371"/>
      <c r="Y27" s="391"/>
      <c r="Z27" s="371"/>
      <c r="AA27" s="28" t="s">
        <v>73</v>
      </c>
      <c r="AB27" s="73">
        <v>0.3</v>
      </c>
      <c r="AC27" s="54">
        <v>0</v>
      </c>
      <c r="AD27" s="95"/>
      <c r="AE27" s="305"/>
      <c r="AF27" s="271"/>
      <c r="AG27" s="149">
        <f>28000000+11200000</f>
        <v>39200000</v>
      </c>
      <c r="AH27" s="573"/>
      <c r="AI27" s="573"/>
      <c r="AJ27" s="573"/>
      <c r="AK27" s="631"/>
      <c r="AL27" s="632"/>
      <c r="AM27" s="632"/>
      <c r="AN27" s="632"/>
      <c r="AO27" s="632"/>
      <c r="AP27" s="629"/>
      <c r="AQ27" s="629"/>
      <c r="AR27" s="629"/>
      <c r="AS27" s="494"/>
      <c r="AT27" s="494"/>
      <c r="AU27" s="497"/>
      <c r="AV27" s="751"/>
      <c r="AW27" s="751"/>
      <c r="AX27" s="494"/>
      <c r="AY27" s="747"/>
      <c r="AZ27" s="497"/>
      <c r="BA27" s="629"/>
      <c r="BB27" s="629"/>
      <c r="BC27" s="494"/>
      <c r="BD27" s="494"/>
      <c r="BE27" s="639"/>
      <c r="BF27" s="629"/>
      <c r="BG27" s="629"/>
      <c r="BH27" s="494"/>
      <c r="BI27" s="494"/>
      <c r="BJ27" s="497"/>
      <c r="BK27" s="506"/>
      <c r="BL27" s="11"/>
      <c r="BM27" s="11"/>
      <c r="BN27" s="11"/>
      <c r="BO27" s="11"/>
      <c r="BP27" s="11"/>
      <c r="BQ27" s="11"/>
      <c r="BR27" s="6"/>
      <c r="BS27" s="6"/>
      <c r="BT27" s="6"/>
      <c r="BU27" s="6"/>
    </row>
    <row r="28" spans="1:73" s="44" customFormat="1" ht="153" x14ac:dyDescent="0.25">
      <c r="A28" s="11"/>
      <c r="B28" s="138"/>
      <c r="C28" s="174"/>
      <c r="D28" s="710"/>
      <c r="E28" s="176"/>
      <c r="F28" s="145"/>
      <c r="G28" s="159"/>
      <c r="H28" s="646"/>
      <c r="I28" s="649"/>
      <c r="J28" s="652"/>
      <c r="K28" s="646"/>
      <c r="L28" s="646"/>
      <c r="M28" s="652"/>
      <c r="N28" s="582"/>
      <c r="O28" s="652"/>
      <c r="P28" s="652"/>
      <c r="Q28" s="420"/>
      <c r="R28" s="371"/>
      <c r="S28" s="420"/>
      <c r="T28" s="371"/>
      <c r="U28" s="420"/>
      <c r="V28" s="423"/>
      <c r="W28" s="420"/>
      <c r="X28" s="371"/>
      <c r="Y28" s="391"/>
      <c r="Z28" s="371"/>
      <c r="AA28" s="28" t="s">
        <v>139</v>
      </c>
      <c r="AB28" s="74">
        <v>0.3</v>
      </c>
      <c r="AC28" s="108">
        <f>6/6</f>
        <v>1</v>
      </c>
      <c r="AD28" s="95"/>
      <c r="AE28" s="305" t="s">
        <v>341</v>
      </c>
      <c r="AF28" s="271" t="s">
        <v>199</v>
      </c>
      <c r="AG28" s="149">
        <v>25000000</v>
      </c>
      <c r="AH28" s="573"/>
      <c r="AI28" s="573"/>
      <c r="AJ28" s="573"/>
      <c r="AK28" s="631"/>
      <c r="AL28" s="630" t="s">
        <v>227</v>
      </c>
      <c r="AM28" s="630" t="s">
        <v>211</v>
      </c>
      <c r="AN28" s="630" t="s">
        <v>230</v>
      </c>
      <c r="AO28" s="630" t="s">
        <v>233</v>
      </c>
      <c r="AP28" s="628">
        <v>66267180</v>
      </c>
      <c r="AQ28" s="628">
        <v>66267180</v>
      </c>
      <c r="AR28" s="628">
        <v>25000000</v>
      </c>
      <c r="AS28" s="494"/>
      <c r="AT28" s="494"/>
      <c r="AU28" s="497"/>
      <c r="AV28" s="750">
        <v>66267180</v>
      </c>
      <c r="AW28" s="750">
        <v>25000000</v>
      </c>
      <c r="AX28" s="494"/>
      <c r="AY28" s="747"/>
      <c r="AZ28" s="497"/>
      <c r="BA28" s="628">
        <v>66267180</v>
      </c>
      <c r="BB28" s="628">
        <v>25000000</v>
      </c>
      <c r="BC28" s="494"/>
      <c r="BD28" s="494"/>
      <c r="BE28" s="639"/>
      <c r="BF28" s="628">
        <v>66267180</v>
      </c>
      <c r="BG28" s="628">
        <v>25000000</v>
      </c>
      <c r="BH28" s="494"/>
      <c r="BI28" s="494"/>
      <c r="BJ28" s="497"/>
      <c r="BK28" s="506"/>
      <c r="BL28" s="11"/>
      <c r="BM28" s="11"/>
      <c r="BN28" s="11"/>
      <c r="BO28" s="11"/>
      <c r="BP28" s="11"/>
      <c r="BQ28" s="11"/>
      <c r="BR28" s="6"/>
      <c r="BS28" s="6"/>
      <c r="BT28" s="6"/>
      <c r="BU28" s="6"/>
    </row>
    <row r="29" spans="1:73" s="44" customFormat="1" ht="36" customHeight="1" x14ac:dyDescent="0.25">
      <c r="A29" s="11"/>
      <c r="B29" s="138"/>
      <c r="C29" s="174"/>
      <c r="D29" s="710"/>
      <c r="E29" s="176"/>
      <c r="F29" s="145"/>
      <c r="G29" s="159"/>
      <c r="H29" s="646"/>
      <c r="I29" s="649"/>
      <c r="J29" s="652"/>
      <c r="K29" s="646"/>
      <c r="L29" s="646"/>
      <c r="M29" s="652"/>
      <c r="N29" s="582"/>
      <c r="O29" s="652"/>
      <c r="P29" s="652"/>
      <c r="Q29" s="420"/>
      <c r="R29" s="371"/>
      <c r="S29" s="420"/>
      <c r="T29" s="371"/>
      <c r="U29" s="420"/>
      <c r="V29" s="423"/>
      <c r="W29" s="420"/>
      <c r="X29" s="371"/>
      <c r="Y29" s="391"/>
      <c r="Z29" s="371"/>
      <c r="AA29" s="28" t="s">
        <v>76</v>
      </c>
      <c r="AB29" s="75">
        <v>0.5</v>
      </c>
      <c r="AC29" s="56">
        <f>+SUMPRODUCT(AB30:AB34,AC30:AC34)</f>
        <v>0.3</v>
      </c>
      <c r="AD29" s="95"/>
      <c r="AE29" s="112" t="s">
        <v>203</v>
      </c>
      <c r="AF29" s="56"/>
      <c r="AG29" s="38"/>
      <c r="AH29" s="573"/>
      <c r="AI29" s="573"/>
      <c r="AJ29" s="573"/>
      <c r="AK29" s="631"/>
      <c r="AL29" s="631"/>
      <c r="AM29" s="631"/>
      <c r="AN29" s="631"/>
      <c r="AO29" s="631"/>
      <c r="AP29" s="494"/>
      <c r="AQ29" s="494"/>
      <c r="AR29" s="494"/>
      <c r="AS29" s="494"/>
      <c r="AT29" s="494"/>
      <c r="AU29" s="497"/>
      <c r="AV29" s="747"/>
      <c r="AW29" s="747"/>
      <c r="AX29" s="494"/>
      <c r="AY29" s="747"/>
      <c r="AZ29" s="497"/>
      <c r="BA29" s="494"/>
      <c r="BB29" s="494"/>
      <c r="BC29" s="494"/>
      <c r="BD29" s="494"/>
      <c r="BE29" s="639"/>
      <c r="BF29" s="494"/>
      <c r="BG29" s="494"/>
      <c r="BH29" s="494"/>
      <c r="BI29" s="494"/>
      <c r="BJ29" s="497"/>
      <c r="BK29" s="506"/>
      <c r="BL29" s="11"/>
      <c r="BM29" s="11"/>
      <c r="BN29" s="11"/>
      <c r="BO29" s="11"/>
      <c r="BP29" s="11"/>
      <c r="BQ29" s="11"/>
      <c r="BR29" s="6"/>
      <c r="BS29" s="6"/>
      <c r="BT29" s="6"/>
      <c r="BU29" s="6"/>
    </row>
    <row r="30" spans="1:73" s="44" customFormat="1" ht="36" customHeight="1" x14ac:dyDescent="0.25">
      <c r="A30" s="11"/>
      <c r="B30" s="138"/>
      <c r="C30" s="174"/>
      <c r="D30" s="710"/>
      <c r="E30" s="176"/>
      <c r="F30" s="145"/>
      <c r="G30" s="159"/>
      <c r="H30" s="646"/>
      <c r="I30" s="649"/>
      <c r="J30" s="652"/>
      <c r="K30" s="646"/>
      <c r="L30" s="646"/>
      <c r="M30" s="652"/>
      <c r="N30" s="582"/>
      <c r="O30" s="652"/>
      <c r="P30" s="652"/>
      <c r="Q30" s="420"/>
      <c r="R30" s="371"/>
      <c r="S30" s="420"/>
      <c r="T30" s="371"/>
      <c r="U30" s="420"/>
      <c r="V30" s="423"/>
      <c r="W30" s="420"/>
      <c r="X30" s="371"/>
      <c r="Y30" s="391"/>
      <c r="Z30" s="371"/>
      <c r="AA30" s="28" t="s">
        <v>74</v>
      </c>
      <c r="AB30" s="74">
        <v>0.1</v>
      </c>
      <c r="AC30" s="54">
        <v>0</v>
      </c>
      <c r="AD30" s="95"/>
      <c r="AE30" s="112"/>
      <c r="AF30" s="54"/>
      <c r="AG30" s="38">
        <v>10000000</v>
      </c>
      <c r="AH30" s="573"/>
      <c r="AI30" s="573"/>
      <c r="AJ30" s="573"/>
      <c r="AK30" s="631"/>
      <c r="AL30" s="631"/>
      <c r="AM30" s="631"/>
      <c r="AN30" s="631"/>
      <c r="AO30" s="631"/>
      <c r="AP30" s="494"/>
      <c r="AQ30" s="494"/>
      <c r="AR30" s="494"/>
      <c r="AS30" s="494"/>
      <c r="AT30" s="494"/>
      <c r="AU30" s="497"/>
      <c r="AV30" s="747"/>
      <c r="AW30" s="747"/>
      <c r="AX30" s="494"/>
      <c r="AY30" s="747"/>
      <c r="AZ30" s="497"/>
      <c r="BA30" s="494"/>
      <c r="BB30" s="494"/>
      <c r="BC30" s="494"/>
      <c r="BD30" s="494"/>
      <c r="BE30" s="639"/>
      <c r="BF30" s="494"/>
      <c r="BG30" s="494"/>
      <c r="BH30" s="494"/>
      <c r="BI30" s="494"/>
      <c r="BJ30" s="497"/>
      <c r="BK30" s="506"/>
      <c r="BL30" s="11"/>
      <c r="BM30" s="11"/>
      <c r="BN30" s="11"/>
      <c r="BO30" s="11"/>
      <c r="BP30" s="11"/>
      <c r="BQ30" s="11"/>
      <c r="BR30" s="6"/>
      <c r="BS30" s="6"/>
      <c r="BT30" s="6"/>
      <c r="BU30" s="6"/>
    </row>
    <row r="31" spans="1:73" s="44" customFormat="1" ht="36" customHeight="1" thickBot="1" x14ac:dyDescent="0.3">
      <c r="A31" s="11"/>
      <c r="B31" s="138"/>
      <c r="C31" s="174"/>
      <c r="D31" s="710"/>
      <c r="E31" s="176"/>
      <c r="F31" s="145"/>
      <c r="G31" s="159"/>
      <c r="H31" s="646"/>
      <c r="I31" s="649"/>
      <c r="J31" s="652"/>
      <c r="K31" s="646"/>
      <c r="L31" s="646"/>
      <c r="M31" s="652"/>
      <c r="N31" s="582"/>
      <c r="O31" s="652"/>
      <c r="P31" s="652"/>
      <c r="Q31" s="420"/>
      <c r="R31" s="371"/>
      <c r="S31" s="420"/>
      <c r="T31" s="371"/>
      <c r="U31" s="420"/>
      <c r="V31" s="423"/>
      <c r="W31" s="420"/>
      <c r="X31" s="371"/>
      <c r="Y31" s="391"/>
      <c r="Z31" s="371"/>
      <c r="AA31" s="28" t="s">
        <v>75</v>
      </c>
      <c r="AB31" s="76">
        <v>0.2</v>
      </c>
      <c r="AC31" s="54">
        <v>0</v>
      </c>
      <c r="AD31" s="95"/>
      <c r="AE31" s="112"/>
      <c r="AF31" s="54"/>
      <c r="AG31" s="38">
        <v>6122112</v>
      </c>
      <c r="AH31" s="573"/>
      <c r="AI31" s="573"/>
      <c r="AJ31" s="573"/>
      <c r="AK31" s="631"/>
      <c r="AL31" s="632"/>
      <c r="AM31" s="632"/>
      <c r="AN31" s="632"/>
      <c r="AO31" s="632"/>
      <c r="AP31" s="629"/>
      <c r="AQ31" s="629"/>
      <c r="AR31" s="629"/>
      <c r="AS31" s="494"/>
      <c r="AT31" s="494"/>
      <c r="AU31" s="497"/>
      <c r="AV31" s="751"/>
      <c r="AW31" s="751"/>
      <c r="AX31" s="494"/>
      <c r="AY31" s="747"/>
      <c r="AZ31" s="497"/>
      <c r="BA31" s="629"/>
      <c r="BB31" s="629"/>
      <c r="BC31" s="494"/>
      <c r="BD31" s="494"/>
      <c r="BE31" s="639"/>
      <c r="BF31" s="629"/>
      <c r="BG31" s="629"/>
      <c r="BH31" s="494"/>
      <c r="BI31" s="494"/>
      <c r="BJ31" s="497"/>
      <c r="BK31" s="506"/>
      <c r="BL31" s="11"/>
      <c r="BM31" s="11"/>
      <c r="BN31" s="11"/>
      <c r="BO31" s="11"/>
      <c r="BP31" s="11"/>
      <c r="BQ31" s="11"/>
      <c r="BR31" s="6"/>
      <c r="BS31" s="6"/>
      <c r="BT31" s="6"/>
      <c r="BU31" s="6"/>
    </row>
    <row r="32" spans="1:73" s="44" customFormat="1" ht="267.75" x14ac:dyDescent="0.25">
      <c r="A32" s="11"/>
      <c r="B32" s="138"/>
      <c r="C32" s="174"/>
      <c r="D32" s="710"/>
      <c r="E32" s="176"/>
      <c r="F32" s="145"/>
      <c r="G32" s="159"/>
      <c r="H32" s="646"/>
      <c r="I32" s="649"/>
      <c r="J32" s="652"/>
      <c r="K32" s="646"/>
      <c r="L32" s="646"/>
      <c r="M32" s="652"/>
      <c r="N32" s="582"/>
      <c r="O32" s="652"/>
      <c r="P32" s="652"/>
      <c r="Q32" s="420"/>
      <c r="R32" s="371"/>
      <c r="S32" s="420"/>
      <c r="T32" s="371"/>
      <c r="U32" s="420"/>
      <c r="V32" s="423"/>
      <c r="W32" s="420"/>
      <c r="X32" s="371"/>
      <c r="Y32" s="391"/>
      <c r="Z32" s="371"/>
      <c r="AA32" s="28" t="s">
        <v>140</v>
      </c>
      <c r="AB32" s="66">
        <v>0.3</v>
      </c>
      <c r="AC32" s="108">
        <f>10/10</f>
        <v>1</v>
      </c>
      <c r="AD32" s="94"/>
      <c r="AE32" s="112" t="s">
        <v>345</v>
      </c>
      <c r="AF32" s="54" t="s">
        <v>199</v>
      </c>
      <c r="AG32" s="38">
        <v>40000000</v>
      </c>
      <c r="AH32" s="573"/>
      <c r="AI32" s="573"/>
      <c r="AJ32" s="573"/>
      <c r="AK32" s="631"/>
      <c r="AL32" s="630" t="s">
        <v>228</v>
      </c>
      <c r="AM32" s="630" t="s">
        <v>212</v>
      </c>
      <c r="AN32" s="630" t="s">
        <v>231</v>
      </c>
      <c r="AO32" s="630" t="s">
        <v>234</v>
      </c>
      <c r="AP32" s="628">
        <v>0</v>
      </c>
      <c r="AQ32" s="628">
        <v>95000000</v>
      </c>
      <c r="AR32" s="628">
        <v>8400000</v>
      </c>
      <c r="AS32" s="494"/>
      <c r="AT32" s="494"/>
      <c r="AU32" s="497"/>
      <c r="AV32" s="750">
        <v>95000000</v>
      </c>
      <c r="AW32" s="750">
        <v>11200000</v>
      </c>
      <c r="AX32" s="494"/>
      <c r="AY32" s="747"/>
      <c r="AZ32" s="497"/>
      <c r="BA32" s="628">
        <v>95000000</v>
      </c>
      <c r="BB32" s="628">
        <v>14000000</v>
      </c>
      <c r="BC32" s="494"/>
      <c r="BD32" s="494"/>
      <c r="BE32" s="639"/>
      <c r="BF32" s="628">
        <v>95000000</v>
      </c>
      <c r="BG32" s="628">
        <v>31800000</v>
      </c>
      <c r="BH32" s="494"/>
      <c r="BI32" s="494"/>
      <c r="BJ32" s="497"/>
      <c r="BK32" s="506"/>
      <c r="BL32" s="11"/>
      <c r="BM32" s="11"/>
      <c r="BN32" s="11"/>
      <c r="BO32" s="11"/>
      <c r="BP32" s="11"/>
      <c r="BQ32" s="11"/>
      <c r="BR32" s="6"/>
      <c r="BS32" s="6"/>
      <c r="BT32" s="6"/>
      <c r="BU32" s="6"/>
    </row>
    <row r="33" spans="1:73" s="44" customFormat="1" ht="36" customHeight="1" x14ac:dyDescent="0.25">
      <c r="A33" s="11"/>
      <c r="B33" s="138"/>
      <c r="C33" s="174"/>
      <c r="D33" s="710"/>
      <c r="E33" s="176"/>
      <c r="F33" s="145"/>
      <c r="G33" s="159"/>
      <c r="H33" s="646"/>
      <c r="I33" s="649"/>
      <c r="J33" s="652"/>
      <c r="K33" s="646"/>
      <c r="L33" s="646"/>
      <c r="M33" s="652"/>
      <c r="N33" s="582"/>
      <c r="O33" s="652"/>
      <c r="P33" s="652"/>
      <c r="Q33" s="420"/>
      <c r="R33" s="371"/>
      <c r="S33" s="420"/>
      <c r="T33" s="371"/>
      <c r="U33" s="420"/>
      <c r="V33" s="423"/>
      <c r="W33" s="420"/>
      <c r="X33" s="371"/>
      <c r="Y33" s="391"/>
      <c r="Z33" s="371"/>
      <c r="AA33" s="28" t="s">
        <v>297</v>
      </c>
      <c r="AB33" s="73">
        <v>0.25</v>
      </c>
      <c r="AC33" s="54">
        <v>0</v>
      </c>
      <c r="AD33" s="95"/>
      <c r="AE33" s="54"/>
      <c r="AF33" s="54"/>
      <c r="AG33" s="38">
        <v>30800000</v>
      </c>
      <c r="AH33" s="573"/>
      <c r="AI33" s="573"/>
      <c r="AJ33" s="573"/>
      <c r="AK33" s="631"/>
      <c r="AL33" s="631"/>
      <c r="AM33" s="631"/>
      <c r="AN33" s="631"/>
      <c r="AO33" s="631"/>
      <c r="AP33" s="494"/>
      <c r="AQ33" s="494"/>
      <c r="AR33" s="494"/>
      <c r="AS33" s="494"/>
      <c r="AT33" s="494"/>
      <c r="AU33" s="497"/>
      <c r="AV33" s="747"/>
      <c r="AW33" s="747"/>
      <c r="AX33" s="494"/>
      <c r="AY33" s="747"/>
      <c r="AZ33" s="497"/>
      <c r="BA33" s="494"/>
      <c r="BB33" s="494"/>
      <c r="BC33" s="494"/>
      <c r="BD33" s="494"/>
      <c r="BE33" s="639"/>
      <c r="BF33" s="494"/>
      <c r="BG33" s="494"/>
      <c r="BH33" s="494"/>
      <c r="BI33" s="494"/>
      <c r="BJ33" s="497"/>
      <c r="BK33" s="506"/>
      <c r="BL33" s="11"/>
      <c r="BM33" s="11"/>
      <c r="BN33" s="11"/>
      <c r="BO33" s="11"/>
      <c r="BP33" s="11"/>
      <c r="BQ33" s="11"/>
      <c r="BR33" s="6"/>
      <c r="BS33" s="6"/>
      <c r="BT33" s="6"/>
      <c r="BU33" s="6"/>
    </row>
    <row r="34" spans="1:73" s="44" customFormat="1" ht="36" customHeight="1" x14ac:dyDescent="0.25">
      <c r="A34" s="11"/>
      <c r="B34" s="138"/>
      <c r="C34" s="174"/>
      <c r="D34" s="710"/>
      <c r="E34" s="176"/>
      <c r="F34" s="145"/>
      <c r="G34" s="159"/>
      <c r="H34" s="646"/>
      <c r="I34" s="649"/>
      <c r="J34" s="652"/>
      <c r="K34" s="646"/>
      <c r="L34" s="646"/>
      <c r="M34" s="652"/>
      <c r="N34" s="582"/>
      <c r="O34" s="652"/>
      <c r="P34" s="652"/>
      <c r="Q34" s="420"/>
      <c r="R34" s="371"/>
      <c r="S34" s="420"/>
      <c r="T34" s="371"/>
      <c r="U34" s="420"/>
      <c r="V34" s="423"/>
      <c r="W34" s="420"/>
      <c r="X34" s="371"/>
      <c r="Y34" s="391"/>
      <c r="Z34" s="371"/>
      <c r="AA34" s="29" t="s">
        <v>141</v>
      </c>
      <c r="AB34" s="77">
        <v>0.15</v>
      </c>
      <c r="AC34" s="60">
        <v>0</v>
      </c>
      <c r="AD34" s="95"/>
      <c r="AE34" s="302"/>
      <c r="AF34" s="92"/>
      <c r="AG34" s="153">
        <v>21267180</v>
      </c>
      <c r="AH34" s="573"/>
      <c r="AI34" s="573"/>
      <c r="AJ34" s="573"/>
      <c r="AK34" s="631"/>
      <c r="AL34" s="631"/>
      <c r="AM34" s="631"/>
      <c r="AN34" s="631"/>
      <c r="AO34" s="631"/>
      <c r="AP34" s="494"/>
      <c r="AQ34" s="494"/>
      <c r="AR34" s="494"/>
      <c r="AS34" s="494"/>
      <c r="AT34" s="494"/>
      <c r="AU34" s="497"/>
      <c r="AV34" s="747"/>
      <c r="AW34" s="747"/>
      <c r="AX34" s="494"/>
      <c r="AY34" s="747"/>
      <c r="AZ34" s="497"/>
      <c r="BA34" s="494"/>
      <c r="BB34" s="494"/>
      <c r="BC34" s="494"/>
      <c r="BD34" s="494"/>
      <c r="BE34" s="639"/>
      <c r="BF34" s="494"/>
      <c r="BG34" s="494"/>
      <c r="BH34" s="494"/>
      <c r="BI34" s="494"/>
      <c r="BJ34" s="497"/>
      <c r="BK34" s="506"/>
      <c r="BL34" s="11"/>
      <c r="BM34" s="11"/>
      <c r="BN34" s="11"/>
      <c r="BO34" s="11"/>
      <c r="BP34" s="11"/>
      <c r="BQ34" s="11"/>
      <c r="BR34" s="6"/>
      <c r="BS34" s="6"/>
      <c r="BT34" s="6"/>
      <c r="BU34" s="6"/>
    </row>
    <row r="35" spans="1:73" s="44" customFormat="1" ht="31.5" customHeight="1" thickBot="1" x14ac:dyDescent="0.3">
      <c r="A35" s="11"/>
      <c r="B35" s="138"/>
      <c r="C35" s="174"/>
      <c r="D35" s="711"/>
      <c r="E35" s="177"/>
      <c r="F35" s="156"/>
      <c r="G35" s="160"/>
      <c r="H35" s="647"/>
      <c r="I35" s="650"/>
      <c r="J35" s="653"/>
      <c r="K35" s="647"/>
      <c r="L35" s="647"/>
      <c r="M35" s="653"/>
      <c r="N35" s="655"/>
      <c r="O35" s="653"/>
      <c r="P35" s="653"/>
      <c r="Q35" s="421"/>
      <c r="R35" s="372"/>
      <c r="S35" s="421"/>
      <c r="T35" s="372"/>
      <c r="U35" s="421"/>
      <c r="V35" s="424"/>
      <c r="W35" s="421"/>
      <c r="X35" s="372"/>
      <c r="Y35" s="392"/>
      <c r="Z35" s="372"/>
      <c r="AA35" s="35" t="s">
        <v>142</v>
      </c>
      <c r="AB35" s="88">
        <v>0.15</v>
      </c>
      <c r="AC35" s="89">
        <v>0</v>
      </c>
      <c r="AD35" s="109"/>
      <c r="AE35" s="113"/>
      <c r="AF35" s="89"/>
      <c r="AG35" s="43">
        <v>20000000</v>
      </c>
      <c r="AH35" s="657"/>
      <c r="AI35" s="657"/>
      <c r="AJ35" s="657"/>
      <c r="AK35" s="632"/>
      <c r="AL35" s="632"/>
      <c r="AM35" s="632"/>
      <c r="AN35" s="632"/>
      <c r="AO35" s="632"/>
      <c r="AP35" s="629"/>
      <c r="AQ35" s="629"/>
      <c r="AR35" s="629"/>
      <c r="AS35" s="637"/>
      <c r="AT35" s="637"/>
      <c r="AU35" s="498"/>
      <c r="AV35" s="751"/>
      <c r="AW35" s="751"/>
      <c r="AX35" s="637"/>
      <c r="AY35" s="754"/>
      <c r="AZ35" s="498"/>
      <c r="BA35" s="629"/>
      <c r="BB35" s="629"/>
      <c r="BC35" s="637"/>
      <c r="BD35" s="637"/>
      <c r="BE35" s="640"/>
      <c r="BF35" s="629"/>
      <c r="BG35" s="629"/>
      <c r="BH35" s="637"/>
      <c r="BI35" s="637"/>
      <c r="BJ35" s="498"/>
      <c r="BK35" s="636"/>
      <c r="BL35" s="11"/>
      <c r="BM35" s="11"/>
      <c r="BN35" s="11"/>
      <c r="BO35" s="11"/>
      <c r="BP35" s="11"/>
      <c r="BQ35" s="11"/>
      <c r="BR35" s="6"/>
      <c r="BS35" s="6"/>
      <c r="BT35" s="6"/>
      <c r="BU35" s="6"/>
    </row>
    <row r="36" spans="1:73" s="44" customFormat="1" ht="59.25" customHeight="1" x14ac:dyDescent="0.25">
      <c r="A36" s="5"/>
      <c r="B36" s="138"/>
      <c r="C36" s="174"/>
      <c r="D36" s="712" t="s">
        <v>36</v>
      </c>
      <c r="E36" s="167">
        <v>0.25</v>
      </c>
      <c r="F36" s="165"/>
      <c r="G36" s="161">
        <v>0.25</v>
      </c>
      <c r="H36" s="224" t="s">
        <v>37</v>
      </c>
      <c r="I36" s="144">
        <v>0.3</v>
      </c>
      <c r="J36" s="137" t="s">
        <v>23</v>
      </c>
      <c r="K36" s="141" t="s">
        <v>38</v>
      </c>
      <c r="L36" s="137">
        <v>15</v>
      </c>
      <c r="M36" s="137">
        <v>30</v>
      </c>
      <c r="N36" s="51">
        <v>8</v>
      </c>
      <c r="O36" s="137">
        <v>20</v>
      </c>
      <c r="P36" s="173">
        <v>10</v>
      </c>
      <c r="Q36" s="306">
        <v>0</v>
      </c>
      <c r="R36" s="307">
        <v>0</v>
      </c>
      <c r="S36" s="306">
        <v>0</v>
      </c>
      <c r="T36" s="307">
        <v>0</v>
      </c>
      <c r="U36" s="306">
        <v>0</v>
      </c>
      <c r="V36" s="303">
        <v>0</v>
      </c>
      <c r="W36" s="353">
        <v>8</v>
      </c>
      <c r="X36" s="329">
        <v>0.8</v>
      </c>
      <c r="Y36" s="353">
        <v>8</v>
      </c>
      <c r="Z36" s="329">
        <f>Y36/P36</f>
        <v>0.8</v>
      </c>
      <c r="AA36" s="36" t="s">
        <v>81</v>
      </c>
      <c r="AB36" s="319">
        <v>1</v>
      </c>
      <c r="AC36" s="319">
        <v>0.8</v>
      </c>
      <c r="AD36" s="326"/>
      <c r="AE36" s="319" t="s">
        <v>344</v>
      </c>
      <c r="AF36" s="271"/>
      <c r="AG36" s="149">
        <v>316821000</v>
      </c>
      <c r="AH36" s="26" t="s">
        <v>25</v>
      </c>
      <c r="AI36" s="26" t="s">
        <v>26</v>
      </c>
      <c r="AJ36" s="679" t="s">
        <v>125</v>
      </c>
      <c r="AK36" s="596" t="s">
        <v>208</v>
      </c>
      <c r="AL36" s="19" t="s">
        <v>235</v>
      </c>
      <c r="AM36" s="122" t="s">
        <v>236</v>
      </c>
      <c r="AN36" s="19" t="s">
        <v>237</v>
      </c>
      <c r="AO36" s="19" t="s">
        <v>238</v>
      </c>
      <c r="AP36" s="296">
        <v>249700000</v>
      </c>
      <c r="AQ36" s="296">
        <v>249700000</v>
      </c>
      <c r="AR36" s="198">
        <v>73033000</v>
      </c>
      <c r="AS36" s="25">
        <f>AQ36</f>
        <v>249700000</v>
      </c>
      <c r="AT36" s="198">
        <f>AR36</f>
        <v>73033000</v>
      </c>
      <c r="AU36" s="123">
        <f>AT36/AS36</f>
        <v>0.29248297957549058</v>
      </c>
      <c r="AV36" s="273">
        <v>249700000</v>
      </c>
      <c r="AW36" s="198">
        <v>96319000</v>
      </c>
      <c r="AX36" s="210">
        <f>AV36</f>
        <v>249700000</v>
      </c>
      <c r="AY36" s="198">
        <f>AW36</f>
        <v>96319000</v>
      </c>
      <c r="AZ36" s="123">
        <f>AY36/AX36</f>
        <v>0.38573888666399681</v>
      </c>
      <c r="BA36" s="334">
        <v>249700000</v>
      </c>
      <c r="BB36" s="259">
        <v>121068527</v>
      </c>
      <c r="BC36" s="210">
        <f>BA36</f>
        <v>249700000</v>
      </c>
      <c r="BD36" s="210">
        <f>BB36</f>
        <v>121068527</v>
      </c>
      <c r="BE36" s="335">
        <f>BD36/BC36</f>
        <v>0.48485593512214659</v>
      </c>
      <c r="BF36" s="334">
        <v>249700000</v>
      </c>
      <c r="BG36" s="259">
        <v>144354527</v>
      </c>
      <c r="BH36" s="210">
        <f>BF36</f>
        <v>249700000</v>
      </c>
      <c r="BI36" s="210">
        <f>BG36</f>
        <v>144354527</v>
      </c>
      <c r="BJ36" s="123">
        <f>BI36/BH36</f>
        <v>0.57811184221065282</v>
      </c>
      <c r="BK36" s="24"/>
      <c r="BL36" s="5"/>
      <c r="BM36" s="5"/>
      <c r="BN36" s="5"/>
      <c r="BO36" s="5"/>
      <c r="BP36" s="5"/>
      <c r="BQ36" s="5"/>
      <c r="BR36" s="6"/>
      <c r="BS36" s="6"/>
      <c r="BT36" s="6"/>
      <c r="BU36" s="6"/>
    </row>
    <row r="37" spans="1:73" s="44" customFormat="1" ht="42" customHeight="1" x14ac:dyDescent="0.25">
      <c r="A37" s="5"/>
      <c r="B37" s="138"/>
      <c r="C37" s="174"/>
      <c r="D37" s="713"/>
      <c r="E37" s="168"/>
      <c r="F37" s="136"/>
      <c r="G37" s="157"/>
      <c r="H37" s="393" t="s">
        <v>39</v>
      </c>
      <c r="I37" s="609">
        <v>0.2</v>
      </c>
      <c r="J37" s="393" t="s">
        <v>34</v>
      </c>
      <c r="K37" s="393" t="s">
        <v>40</v>
      </c>
      <c r="L37" s="393">
        <v>18</v>
      </c>
      <c r="M37" s="393">
        <v>18</v>
      </c>
      <c r="N37" s="393">
        <v>18</v>
      </c>
      <c r="O37" s="393">
        <v>18</v>
      </c>
      <c r="P37" s="393">
        <v>18</v>
      </c>
      <c r="Q37" s="393">
        <v>18</v>
      </c>
      <c r="R37" s="364">
        <v>1</v>
      </c>
      <c r="S37" s="393">
        <v>18</v>
      </c>
      <c r="T37" s="364">
        <v>1</v>
      </c>
      <c r="U37" s="393">
        <v>18</v>
      </c>
      <c r="V37" s="364">
        <v>1</v>
      </c>
      <c r="W37" s="393">
        <v>18</v>
      </c>
      <c r="X37" s="364">
        <v>1</v>
      </c>
      <c r="Y37" s="393">
        <v>18</v>
      </c>
      <c r="Z37" s="364">
        <f>Y37/P37</f>
        <v>1</v>
      </c>
      <c r="AA37" s="27" t="s">
        <v>82</v>
      </c>
      <c r="AB37" s="58">
        <v>5.5555555555555552E-2</v>
      </c>
      <c r="AC37" s="54">
        <v>0.5</v>
      </c>
      <c r="AD37" s="94"/>
      <c r="AE37" s="111" t="s">
        <v>181</v>
      </c>
      <c r="AF37" s="94" t="s">
        <v>180</v>
      </c>
      <c r="AG37" s="285">
        <v>697430000</v>
      </c>
      <c r="AH37" s="393" t="s">
        <v>25</v>
      </c>
      <c r="AI37" s="393" t="s">
        <v>26</v>
      </c>
      <c r="AJ37" s="541"/>
      <c r="AK37" s="394"/>
      <c r="AL37" s="518" t="s">
        <v>243</v>
      </c>
      <c r="AM37" s="393" t="s">
        <v>244</v>
      </c>
      <c r="AN37" s="393" t="s">
        <v>252</v>
      </c>
      <c r="AO37" s="393" t="s">
        <v>247</v>
      </c>
      <c r="AP37" s="519">
        <v>0</v>
      </c>
      <c r="AQ37" s="615">
        <f>116401000+41000000</f>
        <v>157401000</v>
      </c>
      <c r="AR37" s="552">
        <v>8850000</v>
      </c>
      <c r="AS37" s="618">
        <f>+AQ40+AQ46+AQ37+AQ42</f>
        <v>938414388</v>
      </c>
      <c r="AT37" s="605">
        <f>+AR40+AR46+AR37+AR42</f>
        <v>192700000</v>
      </c>
      <c r="AU37" s="364">
        <f>+AT37/AS37</f>
        <v>0.20534638264732147</v>
      </c>
      <c r="AV37" s="615">
        <v>157401000</v>
      </c>
      <c r="AW37" s="552">
        <v>11800000</v>
      </c>
      <c r="AX37" s="618">
        <f>+AV40+AV46+AV37+AV42</f>
        <v>938414388</v>
      </c>
      <c r="AY37" s="605">
        <f>+AW40+AW46+AW37+AW42</f>
        <v>257300000</v>
      </c>
      <c r="AZ37" s="364">
        <f>+AY37/AX37</f>
        <v>0.27418590687678163</v>
      </c>
      <c r="BA37" s="464">
        <v>157401000</v>
      </c>
      <c r="BB37" s="464">
        <v>15486473</v>
      </c>
      <c r="BC37" s="618">
        <f>+BA40+BA46+BA37+BA42</f>
        <v>938414388</v>
      </c>
      <c r="BD37" s="618">
        <f>+BB40+BB46+BB37+BB42</f>
        <v>335659961</v>
      </c>
      <c r="BE37" s="625">
        <f>+BD37/BC37</f>
        <v>0.35768842133311368</v>
      </c>
      <c r="BF37" s="464">
        <v>157401000</v>
      </c>
      <c r="BG37" s="464">
        <v>24836473</v>
      </c>
      <c r="BH37" s="618">
        <f>+BF40+BF46+BF37+BF42</f>
        <v>938414388</v>
      </c>
      <c r="BI37" s="618">
        <f>+BG40+BG46+BG37+BG42</f>
        <v>402659961</v>
      </c>
      <c r="BJ37" s="364">
        <f>+BI37/BH37</f>
        <v>0.42908545110670232</v>
      </c>
      <c r="BK37" s="393"/>
      <c r="BL37" s="5"/>
      <c r="BM37" s="5"/>
      <c r="BN37" s="5"/>
      <c r="BO37" s="12"/>
      <c r="BP37" s="5"/>
      <c r="BQ37" s="5"/>
      <c r="BR37" s="6"/>
      <c r="BS37" s="6"/>
      <c r="BT37" s="6"/>
      <c r="BU37" s="6"/>
    </row>
    <row r="38" spans="1:73" s="44" customFormat="1" ht="25.5" x14ac:dyDescent="0.25">
      <c r="A38" s="5"/>
      <c r="B38" s="138"/>
      <c r="C38" s="174"/>
      <c r="D38" s="713"/>
      <c r="E38" s="168"/>
      <c r="F38" s="136"/>
      <c r="G38" s="157"/>
      <c r="H38" s="394"/>
      <c r="I38" s="610"/>
      <c r="J38" s="394"/>
      <c r="K38" s="394"/>
      <c r="L38" s="394"/>
      <c r="M38" s="394"/>
      <c r="N38" s="394"/>
      <c r="O38" s="394"/>
      <c r="P38" s="394"/>
      <c r="Q38" s="394"/>
      <c r="R38" s="365"/>
      <c r="S38" s="394"/>
      <c r="T38" s="365"/>
      <c r="U38" s="394"/>
      <c r="V38" s="365"/>
      <c r="W38" s="394"/>
      <c r="X38" s="365"/>
      <c r="Y38" s="394"/>
      <c r="Z38" s="365"/>
      <c r="AA38" s="27" t="s">
        <v>83</v>
      </c>
      <c r="AB38" s="59">
        <v>5.5555555555555552E-2</v>
      </c>
      <c r="AC38" s="54">
        <v>0.5</v>
      </c>
      <c r="AD38" s="94"/>
      <c r="AE38" s="110" t="s">
        <v>182</v>
      </c>
      <c r="AF38" s="94" t="s">
        <v>180</v>
      </c>
      <c r="AG38" s="286"/>
      <c r="AH38" s="394"/>
      <c r="AI38" s="394"/>
      <c r="AJ38" s="541"/>
      <c r="AK38" s="394"/>
      <c r="AL38" s="515"/>
      <c r="AM38" s="394"/>
      <c r="AN38" s="394"/>
      <c r="AO38" s="394"/>
      <c r="AP38" s="520"/>
      <c r="AQ38" s="616"/>
      <c r="AR38" s="553"/>
      <c r="AS38" s="619"/>
      <c r="AT38" s="603"/>
      <c r="AU38" s="365"/>
      <c r="AV38" s="616"/>
      <c r="AW38" s="553"/>
      <c r="AX38" s="619"/>
      <c r="AY38" s="603"/>
      <c r="AZ38" s="365"/>
      <c r="BA38" s="465"/>
      <c r="BB38" s="465"/>
      <c r="BC38" s="619"/>
      <c r="BD38" s="619"/>
      <c r="BE38" s="626"/>
      <c r="BF38" s="465"/>
      <c r="BG38" s="465"/>
      <c r="BH38" s="619"/>
      <c r="BI38" s="619"/>
      <c r="BJ38" s="365"/>
      <c r="BK38" s="394"/>
      <c r="BL38" s="5"/>
      <c r="BM38" s="5"/>
      <c r="BN38" s="5"/>
      <c r="BO38" s="12"/>
      <c r="BP38" s="5"/>
      <c r="BQ38" s="5"/>
      <c r="BR38" s="6"/>
      <c r="BS38" s="6"/>
      <c r="BT38" s="6"/>
      <c r="BU38" s="6"/>
    </row>
    <row r="39" spans="1:73" s="44" customFormat="1" ht="25.5" x14ac:dyDescent="0.25">
      <c r="A39" s="5"/>
      <c r="B39" s="138"/>
      <c r="C39" s="174"/>
      <c r="D39" s="713"/>
      <c r="E39" s="168"/>
      <c r="F39" s="136"/>
      <c r="G39" s="157"/>
      <c r="H39" s="394"/>
      <c r="I39" s="610"/>
      <c r="J39" s="394"/>
      <c r="K39" s="394"/>
      <c r="L39" s="394"/>
      <c r="M39" s="394"/>
      <c r="N39" s="394"/>
      <c r="O39" s="394"/>
      <c r="P39" s="394"/>
      <c r="Q39" s="394"/>
      <c r="R39" s="365"/>
      <c r="S39" s="394"/>
      <c r="T39" s="365"/>
      <c r="U39" s="394"/>
      <c r="V39" s="365"/>
      <c r="W39" s="394"/>
      <c r="X39" s="365"/>
      <c r="Y39" s="394"/>
      <c r="Z39" s="365"/>
      <c r="AA39" s="27" t="s">
        <v>84</v>
      </c>
      <c r="AB39" s="59">
        <v>5.5555555555555552E-2</v>
      </c>
      <c r="AC39" s="54">
        <v>0.5</v>
      </c>
      <c r="AD39" s="94"/>
      <c r="AE39" s="110" t="s">
        <v>183</v>
      </c>
      <c r="AF39" s="94" t="s">
        <v>180</v>
      </c>
      <c r="AG39" s="286"/>
      <c r="AH39" s="394"/>
      <c r="AI39" s="394"/>
      <c r="AJ39" s="541"/>
      <c r="AK39" s="394"/>
      <c r="AL39" s="529"/>
      <c r="AM39" s="395"/>
      <c r="AN39" s="395"/>
      <c r="AO39" s="395"/>
      <c r="AP39" s="598"/>
      <c r="AQ39" s="624"/>
      <c r="AR39" s="597"/>
      <c r="AS39" s="619"/>
      <c r="AT39" s="603"/>
      <c r="AU39" s="365"/>
      <c r="AV39" s="624"/>
      <c r="AW39" s="597"/>
      <c r="AX39" s="619"/>
      <c r="AY39" s="603"/>
      <c r="AZ39" s="365"/>
      <c r="BA39" s="484"/>
      <c r="BB39" s="484"/>
      <c r="BC39" s="619"/>
      <c r="BD39" s="619"/>
      <c r="BE39" s="626"/>
      <c r="BF39" s="484"/>
      <c r="BG39" s="484"/>
      <c r="BH39" s="619"/>
      <c r="BI39" s="619"/>
      <c r="BJ39" s="365"/>
      <c r="BK39" s="394"/>
      <c r="BL39" s="5"/>
      <c r="BM39" s="5"/>
      <c r="BN39" s="5"/>
      <c r="BO39" s="12"/>
      <c r="BP39" s="5"/>
      <c r="BQ39" s="5"/>
      <c r="BR39" s="6"/>
      <c r="BS39" s="6"/>
      <c r="BT39" s="6"/>
      <c r="BU39" s="6"/>
    </row>
    <row r="40" spans="1:73" s="44" customFormat="1" ht="89.25" customHeight="1" x14ac:dyDescent="0.25">
      <c r="A40" s="5"/>
      <c r="B40" s="138"/>
      <c r="C40" s="174"/>
      <c r="D40" s="713"/>
      <c r="E40" s="168"/>
      <c r="F40" s="136"/>
      <c r="G40" s="157"/>
      <c r="H40" s="394"/>
      <c r="I40" s="610"/>
      <c r="J40" s="394"/>
      <c r="K40" s="394"/>
      <c r="L40" s="394"/>
      <c r="M40" s="394"/>
      <c r="N40" s="394"/>
      <c r="O40" s="394"/>
      <c r="P40" s="394"/>
      <c r="Q40" s="394"/>
      <c r="R40" s="365"/>
      <c r="S40" s="394"/>
      <c r="T40" s="365"/>
      <c r="U40" s="394"/>
      <c r="V40" s="365"/>
      <c r="W40" s="394"/>
      <c r="X40" s="365"/>
      <c r="Y40" s="394"/>
      <c r="Z40" s="365"/>
      <c r="AA40" s="27" t="s">
        <v>85</v>
      </c>
      <c r="AB40" s="59">
        <v>5.5555555555555552E-2</v>
      </c>
      <c r="AC40" s="54">
        <v>0.5</v>
      </c>
      <c r="AD40" s="94"/>
      <c r="AE40" s="110" t="s">
        <v>184</v>
      </c>
      <c r="AF40" s="94" t="s">
        <v>180</v>
      </c>
      <c r="AG40" s="286"/>
      <c r="AH40" s="394"/>
      <c r="AI40" s="394"/>
      <c r="AJ40" s="541"/>
      <c r="AK40" s="394"/>
      <c r="AL40" s="393" t="s">
        <v>235</v>
      </c>
      <c r="AM40" s="393" t="s">
        <v>236</v>
      </c>
      <c r="AN40" s="393" t="s">
        <v>239</v>
      </c>
      <c r="AO40" s="393" t="s">
        <v>240</v>
      </c>
      <c r="AP40" s="618">
        <v>591312015</v>
      </c>
      <c r="AQ40" s="621">
        <v>591312015</v>
      </c>
      <c r="AR40" s="605">
        <v>167950000</v>
      </c>
      <c r="AS40" s="619"/>
      <c r="AT40" s="603"/>
      <c r="AU40" s="365"/>
      <c r="AV40" s="752">
        <v>591312015</v>
      </c>
      <c r="AW40" s="605">
        <v>223573488</v>
      </c>
      <c r="AX40" s="619"/>
      <c r="AY40" s="603"/>
      <c r="AZ40" s="365"/>
      <c r="BA40" s="487">
        <v>591312015</v>
      </c>
      <c r="BB40" s="487">
        <v>277923488</v>
      </c>
      <c r="BC40" s="619"/>
      <c r="BD40" s="619"/>
      <c r="BE40" s="626"/>
      <c r="BF40" s="487">
        <v>591312015</v>
      </c>
      <c r="BG40" s="487">
        <v>330873488</v>
      </c>
      <c r="BH40" s="619"/>
      <c r="BI40" s="619"/>
      <c r="BJ40" s="365"/>
      <c r="BK40" s="394"/>
      <c r="BL40" s="5"/>
      <c r="BM40" s="5"/>
      <c r="BN40" s="5"/>
      <c r="BO40" s="13"/>
      <c r="BP40" s="5"/>
      <c r="BQ40" s="5"/>
      <c r="BR40" s="6"/>
      <c r="BS40" s="6"/>
      <c r="BT40" s="6"/>
      <c r="BU40" s="6"/>
    </row>
    <row r="41" spans="1:73" s="44" customFormat="1" ht="25.5" x14ac:dyDescent="0.25">
      <c r="A41" s="5"/>
      <c r="B41" s="138"/>
      <c r="C41" s="174"/>
      <c r="D41" s="713"/>
      <c r="E41" s="168"/>
      <c r="F41" s="136"/>
      <c r="G41" s="157"/>
      <c r="H41" s="394"/>
      <c r="I41" s="610"/>
      <c r="J41" s="394"/>
      <c r="K41" s="394"/>
      <c r="L41" s="394"/>
      <c r="M41" s="394"/>
      <c r="N41" s="394"/>
      <c r="O41" s="394"/>
      <c r="P41" s="394"/>
      <c r="Q41" s="394"/>
      <c r="R41" s="365"/>
      <c r="S41" s="394"/>
      <c r="T41" s="365"/>
      <c r="U41" s="394"/>
      <c r="V41" s="365"/>
      <c r="W41" s="394"/>
      <c r="X41" s="365"/>
      <c r="Y41" s="394"/>
      <c r="Z41" s="365"/>
      <c r="AA41" s="27" t="s">
        <v>86</v>
      </c>
      <c r="AB41" s="59">
        <v>5.5555555555555552E-2</v>
      </c>
      <c r="AC41" s="54">
        <v>0.5</v>
      </c>
      <c r="AD41" s="94"/>
      <c r="AE41" s="110" t="s">
        <v>185</v>
      </c>
      <c r="AF41" s="94" t="s">
        <v>180</v>
      </c>
      <c r="AG41" s="286"/>
      <c r="AH41" s="394"/>
      <c r="AI41" s="394"/>
      <c r="AJ41" s="541"/>
      <c r="AK41" s="394"/>
      <c r="AL41" s="394"/>
      <c r="AM41" s="395"/>
      <c r="AN41" s="395"/>
      <c r="AO41" s="395"/>
      <c r="AP41" s="620"/>
      <c r="AQ41" s="623"/>
      <c r="AR41" s="606"/>
      <c r="AS41" s="619"/>
      <c r="AT41" s="603"/>
      <c r="AU41" s="365"/>
      <c r="AV41" s="753"/>
      <c r="AW41" s="606"/>
      <c r="AX41" s="619"/>
      <c r="AY41" s="603"/>
      <c r="AZ41" s="365"/>
      <c r="BA41" s="483"/>
      <c r="BB41" s="483"/>
      <c r="BC41" s="619"/>
      <c r="BD41" s="619"/>
      <c r="BE41" s="626"/>
      <c r="BF41" s="483"/>
      <c r="BG41" s="483"/>
      <c r="BH41" s="619"/>
      <c r="BI41" s="619"/>
      <c r="BJ41" s="365"/>
      <c r="BK41" s="394"/>
      <c r="BL41" s="5"/>
      <c r="BM41" s="5"/>
      <c r="BN41" s="5"/>
      <c r="BO41" s="12"/>
      <c r="BP41" s="12"/>
      <c r="BQ41" s="5"/>
      <c r="BR41" s="6"/>
      <c r="BS41" s="6"/>
      <c r="BT41" s="6"/>
      <c r="BU41" s="6"/>
    </row>
    <row r="42" spans="1:73" s="44" customFormat="1" ht="102" customHeight="1" x14ac:dyDescent="0.25">
      <c r="A42" s="5"/>
      <c r="B42" s="138"/>
      <c r="C42" s="174"/>
      <c r="D42" s="713"/>
      <c r="E42" s="168"/>
      <c r="F42" s="136"/>
      <c r="G42" s="157"/>
      <c r="H42" s="394"/>
      <c r="I42" s="610"/>
      <c r="J42" s="394"/>
      <c r="K42" s="394"/>
      <c r="L42" s="394"/>
      <c r="M42" s="394"/>
      <c r="N42" s="394"/>
      <c r="O42" s="394"/>
      <c r="P42" s="394"/>
      <c r="Q42" s="394"/>
      <c r="R42" s="365"/>
      <c r="S42" s="394"/>
      <c r="T42" s="365"/>
      <c r="U42" s="394"/>
      <c r="V42" s="365"/>
      <c r="W42" s="394"/>
      <c r="X42" s="365"/>
      <c r="Y42" s="394"/>
      <c r="Z42" s="365"/>
      <c r="AA42" s="27" t="s">
        <v>87</v>
      </c>
      <c r="AB42" s="59">
        <v>5.5555555555555552E-2</v>
      </c>
      <c r="AC42" s="54">
        <v>0.5</v>
      </c>
      <c r="AD42" s="94"/>
      <c r="AE42" s="110" t="s">
        <v>186</v>
      </c>
      <c r="AF42" s="94" t="s">
        <v>180</v>
      </c>
      <c r="AG42" s="286"/>
      <c r="AH42" s="394"/>
      <c r="AI42" s="394"/>
      <c r="AJ42" s="541"/>
      <c r="AK42" s="394"/>
      <c r="AL42" s="394" t="s">
        <v>243</v>
      </c>
      <c r="AM42" s="393" t="s">
        <v>244</v>
      </c>
      <c r="AN42" s="393" t="s">
        <v>251</v>
      </c>
      <c r="AO42" s="393" t="s">
        <v>250</v>
      </c>
      <c r="AP42" s="618">
        <v>0</v>
      </c>
      <c r="AQ42" s="621">
        <v>176989900</v>
      </c>
      <c r="AR42" s="605">
        <v>15900000</v>
      </c>
      <c r="AS42" s="619"/>
      <c r="AT42" s="603"/>
      <c r="AU42" s="365"/>
      <c r="AV42" s="740">
        <v>176989900</v>
      </c>
      <c r="AW42" s="605">
        <v>21926512</v>
      </c>
      <c r="AX42" s="619"/>
      <c r="AY42" s="603"/>
      <c r="AZ42" s="365"/>
      <c r="BA42" s="487">
        <v>176989900</v>
      </c>
      <c r="BB42" s="487">
        <v>42250000</v>
      </c>
      <c r="BC42" s="619"/>
      <c r="BD42" s="619"/>
      <c r="BE42" s="626"/>
      <c r="BF42" s="487">
        <v>176989900</v>
      </c>
      <c r="BG42" s="487">
        <v>46950000</v>
      </c>
      <c r="BH42" s="619"/>
      <c r="BI42" s="619"/>
      <c r="BJ42" s="365"/>
      <c r="BK42" s="394"/>
      <c r="BL42" s="5"/>
      <c r="BM42" s="5"/>
      <c r="BN42" s="5"/>
      <c r="BO42" s="5"/>
      <c r="BP42" s="12"/>
      <c r="BQ42" s="5"/>
      <c r="BR42" s="6"/>
      <c r="BS42" s="6"/>
      <c r="BT42" s="6"/>
      <c r="BU42" s="6"/>
    </row>
    <row r="43" spans="1:73" s="44" customFormat="1" ht="25.5" x14ac:dyDescent="0.25">
      <c r="A43" s="5"/>
      <c r="B43" s="138"/>
      <c r="C43" s="174"/>
      <c r="D43" s="713"/>
      <c r="E43" s="168"/>
      <c r="F43" s="136"/>
      <c r="G43" s="157"/>
      <c r="H43" s="394"/>
      <c r="I43" s="610"/>
      <c r="J43" s="394"/>
      <c r="K43" s="394"/>
      <c r="L43" s="394"/>
      <c r="M43" s="394"/>
      <c r="N43" s="394"/>
      <c r="O43" s="394"/>
      <c r="P43" s="394"/>
      <c r="Q43" s="394"/>
      <c r="R43" s="365"/>
      <c r="S43" s="394"/>
      <c r="T43" s="365"/>
      <c r="U43" s="394"/>
      <c r="V43" s="365"/>
      <c r="W43" s="394"/>
      <c r="X43" s="365"/>
      <c r="Y43" s="394"/>
      <c r="Z43" s="365"/>
      <c r="AA43" s="27" t="s">
        <v>88</v>
      </c>
      <c r="AB43" s="59">
        <v>5.5555555555555552E-2</v>
      </c>
      <c r="AC43" s="54">
        <v>0.5</v>
      </c>
      <c r="AD43" s="94"/>
      <c r="AE43" s="110" t="s">
        <v>187</v>
      </c>
      <c r="AF43" s="94" t="s">
        <v>180</v>
      </c>
      <c r="AG43" s="286"/>
      <c r="AH43" s="394"/>
      <c r="AI43" s="394"/>
      <c r="AJ43" s="541"/>
      <c r="AK43" s="394"/>
      <c r="AL43" s="394"/>
      <c r="AM43" s="394"/>
      <c r="AN43" s="394"/>
      <c r="AO43" s="394"/>
      <c r="AP43" s="619"/>
      <c r="AQ43" s="622"/>
      <c r="AR43" s="603"/>
      <c r="AS43" s="619"/>
      <c r="AT43" s="603"/>
      <c r="AU43" s="365"/>
      <c r="AV43" s="602"/>
      <c r="AW43" s="603"/>
      <c r="AX43" s="619"/>
      <c r="AY43" s="603"/>
      <c r="AZ43" s="365"/>
      <c r="BA43" s="482"/>
      <c r="BB43" s="482"/>
      <c r="BC43" s="619"/>
      <c r="BD43" s="619"/>
      <c r="BE43" s="626"/>
      <c r="BF43" s="482"/>
      <c r="BG43" s="482"/>
      <c r="BH43" s="619"/>
      <c r="BI43" s="619"/>
      <c r="BJ43" s="365"/>
      <c r="BK43" s="394"/>
      <c r="BL43" s="5"/>
      <c r="BM43" s="5"/>
      <c r="BN43" s="5"/>
      <c r="BO43" s="5"/>
      <c r="BP43" s="5"/>
      <c r="BQ43" s="5"/>
      <c r="BR43" s="6"/>
      <c r="BS43" s="6"/>
      <c r="BT43" s="6"/>
      <c r="BU43" s="6"/>
    </row>
    <row r="44" spans="1:73" s="44" customFormat="1" ht="25.5" x14ac:dyDescent="0.25">
      <c r="A44" s="5"/>
      <c r="B44" s="138"/>
      <c r="C44" s="174"/>
      <c r="D44" s="713"/>
      <c r="E44" s="168"/>
      <c r="F44" s="136"/>
      <c r="G44" s="157"/>
      <c r="H44" s="394"/>
      <c r="I44" s="610"/>
      <c r="J44" s="394"/>
      <c r="K44" s="394"/>
      <c r="L44" s="394"/>
      <c r="M44" s="394"/>
      <c r="N44" s="394"/>
      <c r="O44" s="394"/>
      <c r="P44" s="394"/>
      <c r="Q44" s="394"/>
      <c r="R44" s="365"/>
      <c r="S44" s="394"/>
      <c r="T44" s="365"/>
      <c r="U44" s="394"/>
      <c r="V44" s="365"/>
      <c r="W44" s="394"/>
      <c r="X44" s="365"/>
      <c r="Y44" s="394"/>
      <c r="Z44" s="365"/>
      <c r="AA44" s="27" t="s">
        <v>89</v>
      </c>
      <c r="AB44" s="59">
        <v>5.5555555555555552E-2</v>
      </c>
      <c r="AC44" s="54">
        <v>0.5</v>
      </c>
      <c r="AD44" s="94"/>
      <c r="AE44" s="110" t="s">
        <v>188</v>
      </c>
      <c r="AF44" s="94" t="s">
        <v>180</v>
      </c>
      <c r="AG44" s="286"/>
      <c r="AH44" s="394"/>
      <c r="AI44" s="394"/>
      <c r="AJ44" s="541"/>
      <c r="AK44" s="394"/>
      <c r="AL44" s="394"/>
      <c r="AM44" s="394"/>
      <c r="AN44" s="394"/>
      <c r="AO44" s="394"/>
      <c r="AP44" s="619"/>
      <c r="AQ44" s="622"/>
      <c r="AR44" s="603"/>
      <c r="AS44" s="619"/>
      <c r="AT44" s="603"/>
      <c r="AU44" s="365"/>
      <c r="AV44" s="602"/>
      <c r="AW44" s="603"/>
      <c r="AX44" s="619"/>
      <c r="AY44" s="603"/>
      <c r="AZ44" s="365"/>
      <c r="BA44" s="482"/>
      <c r="BB44" s="482"/>
      <c r="BC44" s="619"/>
      <c r="BD44" s="619"/>
      <c r="BE44" s="626"/>
      <c r="BF44" s="482"/>
      <c r="BG44" s="482"/>
      <c r="BH44" s="619"/>
      <c r="BI44" s="619"/>
      <c r="BJ44" s="365"/>
      <c r="BK44" s="394"/>
      <c r="BL44" s="5"/>
      <c r="BM44" s="5"/>
      <c r="BN44" s="5"/>
      <c r="BO44" s="5"/>
      <c r="BP44" s="5"/>
      <c r="BQ44" s="5"/>
      <c r="BR44" s="6"/>
      <c r="BS44" s="6"/>
      <c r="BT44" s="6"/>
      <c r="BU44" s="6"/>
    </row>
    <row r="45" spans="1:73" s="44" customFormat="1" ht="25.5" x14ac:dyDescent="0.25">
      <c r="A45" s="5"/>
      <c r="B45" s="138"/>
      <c r="C45" s="174"/>
      <c r="D45" s="713"/>
      <c r="E45" s="168"/>
      <c r="F45" s="136"/>
      <c r="G45" s="157"/>
      <c r="H45" s="394"/>
      <c r="I45" s="610"/>
      <c r="J45" s="394"/>
      <c r="K45" s="394"/>
      <c r="L45" s="394"/>
      <c r="M45" s="394"/>
      <c r="N45" s="394"/>
      <c r="O45" s="394"/>
      <c r="P45" s="394"/>
      <c r="Q45" s="394"/>
      <c r="R45" s="365"/>
      <c r="S45" s="394"/>
      <c r="T45" s="365"/>
      <c r="U45" s="394"/>
      <c r="V45" s="365"/>
      <c r="W45" s="394"/>
      <c r="X45" s="365"/>
      <c r="Y45" s="394"/>
      <c r="Z45" s="365"/>
      <c r="AA45" s="27" t="s">
        <v>90</v>
      </c>
      <c r="AB45" s="59">
        <v>5.5555555555555552E-2</v>
      </c>
      <c r="AC45" s="54">
        <v>0.5</v>
      </c>
      <c r="AD45" s="94"/>
      <c r="AE45" s="110" t="s">
        <v>189</v>
      </c>
      <c r="AF45" s="94" t="s">
        <v>180</v>
      </c>
      <c r="AG45" s="286"/>
      <c r="AH45" s="394"/>
      <c r="AI45" s="394"/>
      <c r="AJ45" s="541"/>
      <c r="AK45" s="394"/>
      <c r="AL45" s="395"/>
      <c r="AM45" s="395"/>
      <c r="AN45" s="395"/>
      <c r="AO45" s="395"/>
      <c r="AP45" s="620"/>
      <c r="AQ45" s="623"/>
      <c r="AR45" s="606"/>
      <c r="AS45" s="619"/>
      <c r="AT45" s="603"/>
      <c r="AU45" s="365"/>
      <c r="AV45" s="741"/>
      <c r="AW45" s="606"/>
      <c r="AX45" s="619"/>
      <c r="AY45" s="603"/>
      <c r="AZ45" s="365"/>
      <c r="BA45" s="483"/>
      <c r="BB45" s="483"/>
      <c r="BC45" s="619"/>
      <c r="BD45" s="619"/>
      <c r="BE45" s="626"/>
      <c r="BF45" s="483"/>
      <c r="BG45" s="483"/>
      <c r="BH45" s="619"/>
      <c r="BI45" s="619"/>
      <c r="BJ45" s="365"/>
      <c r="BK45" s="394"/>
      <c r="BL45" s="5"/>
      <c r="BM45" s="5"/>
      <c r="BN45" s="5"/>
      <c r="BO45" s="5"/>
      <c r="BP45" s="5"/>
      <c r="BQ45" s="5"/>
      <c r="BR45" s="6"/>
      <c r="BS45" s="6"/>
      <c r="BT45" s="6"/>
      <c r="BU45" s="6"/>
    </row>
    <row r="46" spans="1:73" s="44" customFormat="1" ht="25.5" customHeight="1" x14ac:dyDescent="0.25">
      <c r="A46" s="5"/>
      <c r="B46" s="138"/>
      <c r="C46" s="174"/>
      <c r="D46" s="713"/>
      <c r="E46" s="168"/>
      <c r="F46" s="136"/>
      <c r="G46" s="157"/>
      <c r="H46" s="394"/>
      <c r="I46" s="610"/>
      <c r="J46" s="394"/>
      <c r="K46" s="394"/>
      <c r="L46" s="394"/>
      <c r="M46" s="394"/>
      <c r="N46" s="394"/>
      <c r="O46" s="394"/>
      <c r="P46" s="394"/>
      <c r="Q46" s="394"/>
      <c r="R46" s="365"/>
      <c r="S46" s="394"/>
      <c r="T46" s="365"/>
      <c r="U46" s="394"/>
      <c r="V46" s="365"/>
      <c r="W46" s="394"/>
      <c r="X46" s="365"/>
      <c r="Y46" s="394"/>
      <c r="Z46" s="365"/>
      <c r="AA46" s="27" t="s">
        <v>91</v>
      </c>
      <c r="AB46" s="59">
        <v>5.5555555555555552E-2</v>
      </c>
      <c r="AC46" s="54">
        <v>0.5</v>
      </c>
      <c r="AD46" s="94"/>
      <c r="AE46" s="110" t="s">
        <v>190</v>
      </c>
      <c r="AF46" s="94" t="s">
        <v>180</v>
      </c>
      <c r="AG46" s="286"/>
      <c r="AH46" s="394"/>
      <c r="AI46" s="394"/>
      <c r="AJ46" s="541"/>
      <c r="AK46" s="394"/>
      <c r="AL46" s="518" t="s">
        <v>241</v>
      </c>
      <c r="AM46" s="518" t="s">
        <v>242</v>
      </c>
      <c r="AN46" s="393" t="s">
        <v>239</v>
      </c>
      <c r="AO46" s="393" t="s">
        <v>240</v>
      </c>
      <c r="AP46" s="618">
        <v>12711473</v>
      </c>
      <c r="AQ46" s="621">
        <v>12711473</v>
      </c>
      <c r="AR46" s="605">
        <v>0</v>
      </c>
      <c r="AS46" s="619"/>
      <c r="AT46" s="603"/>
      <c r="AU46" s="365"/>
      <c r="AV46" s="740">
        <v>12711473</v>
      </c>
      <c r="AW46" s="605">
        <v>0</v>
      </c>
      <c r="AX46" s="619"/>
      <c r="AY46" s="603"/>
      <c r="AZ46" s="365"/>
      <c r="BA46" s="487">
        <v>12711473</v>
      </c>
      <c r="BB46" s="487">
        <v>0</v>
      </c>
      <c r="BC46" s="619"/>
      <c r="BD46" s="619"/>
      <c r="BE46" s="626"/>
      <c r="BF46" s="487">
        <v>12711473</v>
      </c>
      <c r="BG46" s="487">
        <v>0</v>
      </c>
      <c r="BH46" s="619"/>
      <c r="BI46" s="619"/>
      <c r="BJ46" s="365"/>
      <c r="BK46" s="394"/>
      <c r="BL46" s="5"/>
      <c r="BM46" s="5"/>
      <c r="BN46" s="41"/>
      <c r="BO46" s="5"/>
      <c r="BP46" s="5"/>
      <c r="BQ46" s="5"/>
      <c r="BR46" s="6"/>
      <c r="BS46" s="6"/>
      <c r="BT46" s="6"/>
      <c r="BU46" s="6"/>
    </row>
    <row r="47" spans="1:73" s="44" customFormat="1" ht="25.5" x14ac:dyDescent="0.25">
      <c r="A47" s="5"/>
      <c r="B47" s="138"/>
      <c r="C47" s="174"/>
      <c r="D47" s="713"/>
      <c r="E47" s="168"/>
      <c r="F47" s="136"/>
      <c r="G47" s="157"/>
      <c r="H47" s="394"/>
      <c r="I47" s="610"/>
      <c r="J47" s="394"/>
      <c r="K47" s="394"/>
      <c r="L47" s="394"/>
      <c r="M47" s="394"/>
      <c r="N47" s="394"/>
      <c r="O47" s="394"/>
      <c r="P47" s="394"/>
      <c r="Q47" s="394"/>
      <c r="R47" s="365"/>
      <c r="S47" s="394"/>
      <c r="T47" s="365"/>
      <c r="U47" s="394"/>
      <c r="V47" s="365"/>
      <c r="W47" s="394"/>
      <c r="X47" s="365"/>
      <c r="Y47" s="394"/>
      <c r="Z47" s="365"/>
      <c r="AA47" s="27" t="s">
        <v>92</v>
      </c>
      <c r="AB47" s="59">
        <v>5.5555555555555552E-2</v>
      </c>
      <c r="AC47" s="54">
        <v>0.5</v>
      </c>
      <c r="AD47" s="94"/>
      <c r="AE47" s="110" t="s">
        <v>191</v>
      </c>
      <c r="AF47" s="94" t="s">
        <v>180</v>
      </c>
      <c r="AG47" s="286"/>
      <c r="AH47" s="394"/>
      <c r="AI47" s="394"/>
      <c r="AJ47" s="541"/>
      <c r="AK47" s="394"/>
      <c r="AL47" s="515"/>
      <c r="AM47" s="515"/>
      <c r="AN47" s="394"/>
      <c r="AO47" s="394"/>
      <c r="AP47" s="619"/>
      <c r="AQ47" s="622"/>
      <c r="AR47" s="603"/>
      <c r="AS47" s="619"/>
      <c r="AT47" s="603"/>
      <c r="AU47" s="365"/>
      <c r="AV47" s="602"/>
      <c r="AW47" s="603"/>
      <c r="AX47" s="619"/>
      <c r="AY47" s="603"/>
      <c r="AZ47" s="365"/>
      <c r="BA47" s="482"/>
      <c r="BB47" s="482"/>
      <c r="BC47" s="619"/>
      <c r="BD47" s="619"/>
      <c r="BE47" s="626"/>
      <c r="BF47" s="482"/>
      <c r="BG47" s="482"/>
      <c r="BH47" s="619"/>
      <c r="BI47" s="619"/>
      <c r="BJ47" s="365"/>
      <c r="BK47" s="394"/>
      <c r="BL47" s="5"/>
      <c r="BM47" s="5"/>
      <c r="BN47" s="41"/>
      <c r="BO47" s="5"/>
      <c r="BP47" s="5"/>
      <c r="BQ47" s="5"/>
      <c r="BR47" s="6"/>
      <c r="BS47" s="6"/>
      <c r="BT47" s="6"/>
      <c r="BU47" s="6"/>
    </row>
    <row r="48" spans="1:73" s="44" customFormat="1" ht="25.5" x14ac:dyDescent="0.25">
      <c r="A48" s="5"/>
      <c r="B48" s="138"/>
      <c r="C48" s="174"/>
      <c r="D48" s="713"/>
      <c r="E48" s="168"/>
      <c r="F48" s="136"/>
      <c r="G48" s="157"/>
      <c r="H48" s="394"/>
      <c r="I48" s="610"/>
      <c r="J48" s="394"/>
      <c r="K48" s="394"/>
      <c r="L48" s="394"/>
      <c r="M48" s="394"/>
      <c r="N48" s="394"/>
      <c r="O48" s="394"/>
      <c r="P48" s="394"/>
      <c r="Q48" s="394"/>
      <c r="R48" s="365"/>
      <c r="S48" s="394"/>
      <c r="T48" s="365"/>
      <c r="U48" s="394"/>
      <c r="V48" s="365"/>
      <c r="W48" s="394"/>
      <c r="X48" s="365"/>
      <c r="Y48" s="394"/>
      <c r="Z48" s="365"/>
      <c r="AA48" s="27" t="s">
        <v>93</v>
      </c>
      <c r="AB48" s="59">
        <v>5.5555555555555552E-2</v>
      </c>
      <c r="AC48" s="54">
        <v>0.5</v>
      </c>
      <c r="AD48" s="94"/>
      <c r="AE48" s="110" t="s">
        <v>192</v>
      </c>
      <c r="AF48" s="94" t="s">
        <v>180</v>
      </c>
      <c r="AG48" s="286"/>
      <c r="AH48" s="394"/>
      <c r="AI48" s="394"/>
      <c r="AJ48" s="541"/>
      <c r="AK48" s="394"/>
      <c r="AL48" s="515"/>
      <c r="AM48" s="515"/>
      <c r="AN48" s="394"/>
      <c r="AO48" s="394"/>
      <c r="AP48" s="619"/>
      <c r="AQ48" s="622"/>
      <c r="AR48" s="603"/>
      <c r="AS48" s="619"/>
      <c r="AT48" s="603"/>
      <c r="AU48" s="365"/>
      <c r="AV48" s="602"/>
      <c r="AW48" s="603"/>
      <c r="AX48" s="619"/>
      <c r="AY48" s="603"/>
      <c r="AZ48" s="365"/>
      <c r="BA48" s="482"/>
      <c r="BB48" s="482"/>
      <c r="BC48" s="619"/>
      <c r="BD48" s="619"/>
      <c r="BE48" s="626"/>
      <c r="BF48" s="482"/>
      <c r="BG48" s="482"/>
      <c r="BH48" s="619"/>
      <c r="BI48" s="619"/>
      <c r="BJ48" s="365"/>
      <c r="BK48" s="394"/>
      <c r="BL48" s="5"/>
      <c r="BM48" s="5"/>
      <c r="BN48" s="41"/>
      <c r="BO48" s="5"/>
      <c r="BP48" s="5"/>
      <c r="BQ48" s="5"/>
      <c r="BR48" s="6"/>
      <c r="BS48" s="6"/>
      <c r="BT48" s="6"/>
      <c r="BU48" s="6"/>
    </row>
    <row r="49" spans="1:73" s="44" customFormat="1" ht="29.25" customHeight="1" x14ac:dyDescent="0.25">
      <c r="A49" s="5"/>
      <c r="B49" s="138"/>
      <c r="C49" s="174"/>
      <c r="D49" s="713"/>
      <c r="E49" s="168"/>
      <c r="F49" s="136"/>
      <c r="G49" s="157"/>
      <c r="H49" s="394"/>
      <c r="I49" s="610"/>
      <c r="J49" s="394"/>
      <c r="K49" s="394"/>
      <c r="L49" s="394"/>
      <c r="M49" s="394"/>
      <c r="N49" s="394"/>
      <c r="O49" s="394"/>
      <c r="P49" s="394"/>
      <c r="Q49" s="394"/>
      <c r="R49" s="365"/>
      <c r="S49" s="394"/>
      <c r="T49" s="365"/>
      <c r="U49" s="394"/>
      <c r="V49" s="365"/>
      <c r="W49" s="394"/>
      <c r="X49" s="365"/>
      <c r="Y49" s="394"/>
      <c r="Z49" s="365"/>
      <c r="AA49" s="27" t="s">
        <v>94</v>
      </c>
      <c r="AB49" s="59">
        <v>5.5555555555555552E-2</v>
      </c>
      <c r="AC49" s="54">
        <v>0.5</v>
      </c>
      <c r="AD49" s="94"/>
      <c r="AE49" s="110" t="s">
        <v>193</v>
      </c>
      <c r="AF49" s="94" t="s">
        <v>180</v>
      </c>
      <c r="AG49" s="286"/>
      <c r="AH49" s="394"/>
      <c r="AI49" s="394"/>
      <c r="AJ49" s="541"/>
      <c r="AK49" s="394"/>
      <c r="AL49" s="515"/>
      <c r="AM49" s="515"/>
      <c r="AN49" s="394"/>
      <c r="AO49" s="394"/>
      <c r="AP49" s="619"/>
      <c r="AQ49" s="622"/>
      <c r="AR49" s="603"/>
      <c r="AS49" s="619"/>
      <c r="AT49" s="603"/>
      <c r="AU49" s="365"/>
      <c r="AV49" s="602"/>
      <c r="AW49" s="603"/>
      <c r="AX49" s="619"/>
      <c r="AY49" s="603"/>
      <c r="AZ49" s="365"/>
      <c r="BA49" s="482"/>
      <c r="BB49" s="482"/>
      <c r="BC49" s="619"/>
      <c r="BD49" s="619"/>
      <c r="BE49" s="626"/>
      <c r="BF49" s="482"/>
      <c r="BG49" s="482"/>
      <c r="BH49" s="619"/>
      <c r="BI49" s="619"/>
      <c r="BJ49" s="365"/>
      <c r="BK49" s="394"/>
      <c r="BL49" s="5"/>
      <c r="BM49" s="5"/>
      <c r="BN49" s="41"/>
      <c r="BO49" s="5"/>
      <c r="BP49" s="5"/>
      <c r="BQ49" s="5"/>
      <c r="BR49" s="6"/>
      <c r="BS49" s="6"/>
      <c r="BT49" s="6"/>
      <c r="BU49" s="6"/>
    </row>
    <row r="50" spans="1:73" s="44" customFormat="1" ht="25.5" x14ac:dyDescent="0.25">
      <c r="A50" s="5"/>
      <c r="B50" s="138"/>
      <c r="C50" s="174"/>
      <c r="D50" s="713"/>
      <c r="E50" s="168"/>
      <c r="F50" s="136"/>
      <c r="G50" s="157"/>
      <c r="H50" s="394"/>
      <c r="I50" s="610"/>
      <c r="J50" s="394"/>
      <c r="K50" s="394"/>
      <c r="L50" s="394"/>
      <c r="M50" s="394"/>
      <c r="N50" s="394"/>
      <c r="O50" s="394"/>
      <c r="P50" s="394"/>
      <c r="Q50" s="394"/>
      <c r="R50" s="365"/>
      <c r="S50" s="394"/>
      <c r="T50" s="365"/>
      <c r="U50" s="394"/>
      <c r="V50" s="365"/>
      <c r="W50" s="394"/>
      <c r="X50" s="365"/>
      <c r="Y50" s="394"/>
      <c r="Z50" s="365"/>
      <c r="AA50" s="27" t="s">
        <v>95</v>
      </c>
      <c r="AB50" s="59">
        <v>5.5555555555555552E-2</v>
      </c>
      <c r="AC50" s="54">
        <v>0.5</v>
      </c>
      <c r="AD50" s="94"/>
      <c r="AE50" s="110" t="s">
        <v>296</v>
      </c>
      <c r="AF50" s="94" t="s">
        <v>180</v>
      </c>
      <c r="AG50" s="286"/>
      <c r="AH50" s="394"/>
      <c r="AI50" s="394"/>
      <c r="AJ50" s="541"/>
      <c r="AK50" s="394"/>
      <c r="AL50" s="515"/>
      <c r="AM50" s="515"/>
      <c r="AN50" s="394"/>
      <c r="AO50" s="394"/>
      <c r="AP50" s="619"/>
      <c r="AQ50" s="622"/>
      <c r="AR50" s="603"/>
      <c r="AS50" s="619"/>
      <c r="AT50" s="603"/>
      <c r="AU50" s="365"/>
      <c r="AV50" s="602"/>
      <c r="AW50" s="603"/>
      <c r="AX50" s="619"/>
      <c r="AY50" s="603"/>
      <c r="AZ50" s="365"/>
      <c r="BA50" s="482"/>
      <c r="BB50" s="482"/>
      <c r="BC50" s="619"/>
      <c r="BD50" s="619"/>
      <c r="BE50" s="626"/>
      <c r="BF50" s="482"/>
      <c r="BG50" s="482"/>
      <c r="BH50" s="619"/>
      <c r="BI50" s="619"/>
      <c r="BJ50" s="365"/>
      <c r="BK50" s="394"/>
      <c r="BL50" s="5"/>
      <c r="BM50" s="5"/>
      <c r="BN50" s="41"/>
      <c r="BO50" s="5"/>
      <c r="BP50" s="5"/>
      <c r="BQ50" s="5"/>
      <c r="BR50" s="6"/>
      <c r="BS50" s="6"/>
      <c r="BT50" s="6"/>
      <c r="BU50" s="6"/>
    </row>
    <row r="51" spans="1:73" s="44" customFormat="1" ht="25.5" x14ac:dyDescent="0.25">
      <c r="A51" s="5"/>
      <c r="B51" s="138"/>
      <c r="C51" s="174"/>
      <c r="D51" s="713"/>
      <c r="E51" s="168"/>
      <c r="F51" s="136"/>
      <c r="G51" s="157"/>
      <c r="H51" s="394"/>
      <c r="I51" s="610"/>
      <c r="J51" s="394"/>
      <c r="K51" s="394"/>
      <c r="L51" s="394"/>
      <c r="M51" s="394"/>
      <c r="N51" s="394"/>
      <c r="O51" s="394"/>
      <c r="P51" s="394"/>
      <c r="Q51" s="394"/>
      <c r="R51" s="365"/>
      <c r="S51" s="394"/>
      <c r="T51" s="365"/>
      <c r="U51" s="394"/>
      <c r="V51" s="365"/>
      <c r="W51" s="394"/>
      <c r="X51" s="365"/>
      <c r="Y51" s="394"/>
      <c r="Z51" s="365"/>
      <c r="AA51" s="27" t="s">
        <v>96</v>
      </c>
      <c r="AB51" s="59">
        <v>5.5555555555555552E-2</v>
      </c>
      <c r="AC51" s="54">
        <v>0.5</v>
      </c>
      <c r="AD51" s="94"/>
      <c r="AE51" s="110" t="s">
        <v>194</v>
      </c>
      <c r="AF51" s="94" t="s">
        <v>180</v>
      </c>
      <c r="AG51" s="286"/>
      <c r="AH51" s="394"/>
      <c r="AI51" s="394"/>
      <c r="AJ51" s="541"/>
      <c r="AK51" s="394"/>
      <c r="AL51" s="515"/>
      <c r="AM51" s="515"/>
      <c r="AN51" s="394"/>
      <c r="AO51" s="394"/>
      <c r="AP51" s="619"/>
      <c r="AQ51" s="622"/>
      <c r="AR51" s="603"/>
      <c r="AS51" s="619"/>
      <c r="AT51" s="603"/>
      <c r="AU51" s="365"/>
      <c r="AV51" s="602"/>
      <c r="AW51" s="603"/>
      <c r="AX51" s="619"/>
      <c r="AY51" s="603"/>
      <c r="AZ51" s="365"/>
      <c r="BA51" s="482"/>
      <c r="BB51" s="482"/>
      <c r="BC51" s="619"/>
      <c r="BD51" s="619"/>
      <c r="BE51" s="626"/>
      <c r="BF51" s="482"/>
      <c r="BG51" s="482"/>
      <c r="BH51" s="619"/>
      <c r="BI51" s="619"/>
      <c r="BJ51" s="365"/>
      <c r="BK51" s="394"/>
      <c r="BL51" s="5"/>
      <c r="BM51" s="5"/>
      <c r="BN51" s="41"/>
      <c r="BO51" s="5"/>
      <c r="BP51" s="5"/>
      <c r="BQ51" s="5"/>
      <c r="BR51" s="6"/>
      <c r="BS51" s="6"/>
      <c r="BT51" s="6"/>
      <c r="BU51" s="6"/>
    </row>
    <row r="52" spans="1:73" s="44" customFormat="1" ht="25.5" x14ac:dyDescent="0.25">
      <c r="A52" s="5"/>
      <c r="B52" s="138"/>
      <c r="C52" s="174"/>
      <c r="D52" s="713"/>
      <c r="E52" s="168"/>
      <c r="F52" s="136"/>
      <c r="G52" s="157"/>
      <c r="H52" s="394"/>
      <c r="I52" s="610"/>
      <c r="J52" s="394"/>
      <c r="K52" s="394"/>
      <c r="L52" s="394"/>
      <c r="M52" s="394"/>
      <c r="N52" s="394"/>
      <c r="O52" s="394"/>
      <c r="P52" s="394"/>
      <c r="Q52" s="394"/>
      <c r="R52" s="365"/>
      <c r="S52" s="394"/>
      <c r="T52" s="365"/>
      <c r="U52" s="394"/>
      <c r="V52" s="365"/>
      <c r="W52" s="394"/>
      <c r="X52" s="365"/>
      <c r="Y52" s="394"/>
      <c r="Z52" s="365"/>
      <c r="AA52" s="27" t="s">
        <v>97</v>
      </c>
      <c r="AB52" s="59">
        <v>5.5555555555555552E-2</v>
      </c>
      <c r="AC52" s="54">
        <v>0.5</v>
      </c>
      <c r="AD52" s="94"/>
      <c r="AE52" s="110" t="s">
        <v>195</v>
      </c>
      <c r="AF52" s="94" t="s">
        <v>180</v>
      </c>
      <c r="AG52" s="286"/>
      <c r="AH52" s="394"/>
      <c r="AI52" s="394"/>
      <c r="AJ52" s="541"/>
      <c r="AK52" s="394"/>
      <c r="AL52" s="515"/>
      <c r="AM52" s="515"/>
      <c r="AN52" s="394"/>
      <c r="AO52" s="394"/>
      <c r="AP52" s="619"/>
      <c r="AQ52" s="622"/>
      <c r="AR52" s="603"/>
      <c r="AS52" s="619"/>
      <c r="AT52" s="603"/>
      <c r="AU52" s="365"/>
      <c r="AV52" s="602"/>
      <c r="AW52" s="603"/>
      <c r="AX52" s="619"/>
      <c r="AY52" s="603"/>
      <c r="AZ52" s="365"/>
      <c r="BA52" s="482"/>
      <c r="BB52" s="482"/>
      <c r="BC52" s="619"/>
      <c r="BD52" s="619"/>
      <c r="BE52" s="626"/>
      <c r="BF52" s="482"/>
      <c r="BG52" s="482"/>
      <c r="BH52" s="619"/>
      <c r="BI52" s="619"/>
      <c r="BJ52" s="365"/>
      <c r="BK52" s="394"/>
      <c r="BL52" s="5"/>
      <c r="BM52" s="5"/>
      <c r="BN52" s="41"/>
      <c r="BO52" s="5"/>
      <c r="BP52" s="5"/>
      <c r="BQ52" s="5"/>
      <c r="BR52" s="6"/>
      <c r="BS52" s="6"/>
      <c r="BT52" s="6"/>
      <c r="BU52" s="6"/>
    </row>
    <row r="53" spans="1:73" s="44" customFormat="1" ht="25.5" x14ac:dyDescent="0.25">
      <c r="A53" s="5"/>
      <c r="B53" s="138"/>
      <c r="C53" s="174"/>
      <c r="D53" s="713"/>
      <c r="E53" s="168"/>
      <c r="F53" s="136"/>
      <c r="G53" s="157"/>
      <c r="H53" s="394"/>
      <c r="I53" s="610"/>
      <c r="J53" s="394"/>
      <c r="K53" s="394"/>
      <c r="L53" s="394"/>
      <c r="M53" s="394"/>
      <c r="N53" s="394"/>
      <c r="O53" s="394"/>
      <c r="P53" s="394"/>
      <c r="Q53" s="394"/>
      <c r="R53" s="365"/>
      <c r="S53" s="394"/>
      <c r="T53" s="365"/>
      <c r="U53" s="394"/>
      <c r="V53" s="365"/>
      <c r="W53" s="394"/>
      <c r="X53" s="365"/>
      <c r="Y53" s="394"/>
      <c r="Z53" s="365"/>
      <c r="AA53" s="27" t="s">
        <v>98</v>
      </c>
      <c r="AB53" s="59">
        <v>5.5555555555555552E-2</v>
      </c>
      <c r="AC53" s="54">
        <v>0.5</v>
      </c>
      <c r="AD53" s="94"/>
      <c r="AE53" s="110" t="s">
        <v>196</v>
      </c>
      <c r="AF53" s="94" t="s">
        <v>198</v>
      </c>
      <c r="AG53" s="286"/>
      <c r="AH53" s="394"/>
      <c r="AI53" s="394"/>
      <c r="AJ53" s="541"/>
      <c r="AK53" s="394"/>
      <c r="AL53" s="515"/>
      <c r="AM53" s="515"/>
      <c r="AN53" s="394"/>
      <c r="AO53" s="394"/>
      <c r="AP53" s="619"/>
      <c r="AQ53" s="622"/>
      <c r="AR53" s="603"/>
      <c r="AS53" s="619"/>
      <c r="AT53" s="603"/>
      <c r="AU53" s="365"/>
      <c r="AV53" s="602"/>
      <c r="AW53" s="603"/>
      <c r="AX53" s="619"/>
      <c r="AY53" s="603"/>
      <c r="AZ53" s="365"/>
      <c r="BA53" s="482"/>
      <c r="BB53" s="482"/>
      <c r="BC53" s="619"/>
      <c r="BD53" s="619"/>
      <c r="BE53" s="626"/>
      <c r="BF53" s="482"/>
      <c r="BG53" s="482"/>
      <c r="BH53" s="619"/>
      <c r="BI53" s="619"/>
      <c r="BJ53" s="365"/>
      <c r="BK53" s="394"/>
      <c r="BL53" s="5"/>
      <c r="BM53" s="5"/>
      <c r="BN53" s="41"/>
      <c r="BO53" s="5"/>
      <c r="BP53" s="5"/>
      <c r="BQ53" s="5"/>
      <c r="BR53" s="6"/>
      <c r="BS53" s="6"/>
      <c r="BT53" s="6"/>
      <c r="BU53" s="6"/>
    </row>
    <row r="54" spans="1:73" s="44" customFormat="1" ht="25.5" x14ac:dyDescent="0.25">
      <c r="A54" s="5"/>
      <c r="B54" s="138"/>
      <c r="C54" s="174"/>
      <c r="D54" s="713"/>
      <c r="E54" s="168"/>
      <c r="F54" s="136"/>
      <c r="G54" s="157"/>
      <c r="H54" s="395"/>
      <c r="I54" s="677"/>
      <c r="J54" s="395"/>
      <c r="K54" s="395"/>
      <c r="L54" s="395"/>
      <c r="M54" s="395"/>
      <c r="N54" s="395"/>
      <c r="O54" s="395"/>
      <c r="P54" s="395"/>
      <c r="Q54" s="395"/>
      <c r="R54" s="373"/>
      <c r="S54" s="395"/>
      <c r="T54" s="373"/>
      <c r="U54" s="395"/>
      <c r="V54" s="373"/>
      <c r="W54" s="395"/>
      <c r="X54" s="373"/>
      <c r="Y54" s="395"/>
      <c r="Z54" s="373"/>
      <c r="AA54" s="27" t="s">
        <v>99</v>
      </c>
      <c r="AB54" s="59">
        <v>5.5555555555555552E-2</v>
      </c>
      <c r="AC54" s="54">
        <v>0.5</v>
      </c>
      <c r="AD54" s="94"/>
      <c r="AE54" s="110" t="s">
        <v>197</v>
      </c>
      <c r="AF54" s="94" t="s">
        <v>198</v>
      </c>
      <c r="AG54" s="287"/>
      <c r="AH54" s="395"/>
      <c r="AI54" s="395"/>
      <c r="AJ54" s="541"/>
      <c r="AK54" s="394"/>
      <c r="AL54" s="529"/>
      <c r="AM54" s="529"/>
      <c r="AN54" s="395"/>
      <c r="AO54" s="395"/>
      <c r="AP54" s="620"/>
      <c r="AQ54" s="623"/>
      <c r="AR54" s="606"/>
      <c r="AS54" s="620"/>
      <c r="AT54" s="606"/>
      <c r="AU54" s="373"/>
      <c r="AV54" s="741"/>
      <c r="AW54" s="606"/>
      <c r="AX54" s="620"/>
      <c r="AY54" s="606"/>
      <c r="AZ54" s="373"/>
      <c r="BA54" s="483"/>
      <c r="BB54" s="483"/>
      <c r="BC54" s="620"/>
      <c r="BD54" s="620"/>
      <c r="BE54" s="627"/>
      <c r="BF54" s="483"/>
      <c r="BG54" s="483"/>
      <c r="BH54" s="620"/>
      <c r="BI54" s="620"/>
      <c r="BJ54" s="373"/>
      <c r="BK54" s="617"/>
      <c r="BL54" s="5"/>
      <c r="BM54" s="5"/>
      <c r="BN54" s="5"/>
      <c r="BO54" s="5"/>
      <c r="BP54" s="5"/>
      <c r="BQ54" s="5"/>
      <c r="BR54" s="6"/>
      <c r="BS54" s="6"/>
      <c r="BT54" s="6"/>
      <c r="BU54" s="6"/>
    </row>
    <row r="55" spans="1:73" s="44" customFormat="1" ht="42" customHeight="1" x14ac:dyDescent="0.25">
      <c r="A55" s="5"/>
      <c r="B55" s="138"/>
      <c r="C55" s="174"/>
      <c r="D55" s="713"/>
      <c r="E55" s="168"/>
      <c r="F55" s="136"/>
      <c r="G55" s="157"/>
      <c r="H55" s="408" t="s">
        <v>41</v>
      </c>
      <c r="I55" s="612">
        <v>0.2</v>
      </c>
      <c r="J55" s="587" t="s">
        <v>34</v>
      </c>
      <c r="K55" s="408" t="s">
        <v>42</v>
      </c>
      <c r="L55" s="408">
        <v>0</v>
      </c>
      <c r="M55" s="587">
        <v>1</v>
      </c>
      <c r="N55" s="587">
        <v>1</v>
      </c>
      <c r="O55" s="587">
        <v>1</v>
      </c>
      <c r="P55" s="587">
        <v>1</v>
      </c>
      <c r="Q55" s="399">
        <v>0</v>
      </c>
      <c r="R55" s="374">
        <v>0</v>
      </c>
      <c r="S55" s="399">
        <v>0</v>
      </c>
      <c r="T55" s="374">
        <v>0</v>
      </c>
      <c r="U55" s="399">
        <v>0</v>
      </c>
      <c r="V55" s="425">
        <v>0</v>
      </c>
      <c r="W55" s="399">
        <v>0</v>
      </c>
      <c r="X55" s="374">
        <v>0</v>
      </c>
      <c r="Y55" s="359">
        <f>AC55*AB55+AC56*AB56+AC57*AB57</f>
        <v>0</v>
      </c>
      <c r="Z55" s="374">
        <f>Y55/P55</f>
        <v>0</v>
      </c>
      <c r="AA55" s="27" t="s">
        <v>121</v>
      </c>
      <c r="AB55" s="67">
        <v>0.35</v>
      </c>
      <c r="AC55" s="55">
        <v>0</v>
      </c>
      <c r="AD55" s="95"/>
      <c r="AE55" s="55"/>
      <c r="AF55" s="95"/>
      <c r="AG55" s="39">
        <v>18000000</v>
      </c>
      <c r="AH55" s="393" t="s">
        <v>25</v>
      </c>
      <c r="AI55" s="393" t="s">
        <v>26</v>
      </c>
      <c r="AJ55" s="541"/>
      <c r="AK55" s="394"/>
      <c r="AL55" s="518" t="s">
        <v>243</v>
      </c>
      <c r="AM55" s="393" t="s">
        <v>244</v>
      </c>
      <c r="AN55" s="393" t="s">
        <v>251</v>
      </c>
      <c r="AO55" s="393" t="s">
        <v>250</v>
      </c>
      <c r="AP55" s="519">
        <v>0</v>
      </c>
      <c r="AQ55" s="615">
        <v>8010100</v>
      </c>
      <c r="AR55" s="552">
        <v>0</v>
      </c>
      <c r="AS55" s="552">
        <f>+AQ55+AQ58+AQ60</f>
        <v>44286612</v>
      </c>
      <c r="AT55" s="552">
        <f>+AR55+AR58+AR60</f>
        <v>0</v>
      </c>
      <c r="AU55" s="428">
        <f>+AT55/AS55</f>
        <v>0</v>
      </c>
      <c r="AV55" s="615">
        <v>8010100</v>
      </c>
      <c r="AW55" s="552">
        <v>0</v>
      </c>
      <c r="AX55" s="469">
        <f>+AV55+AV58+AV60</f>
        <v>44286612</v>
      </c>
      <c r="AY55" s="552">
        <f>+AW55+AW58+AW60</f>
        <v>0</v>
      </c>
      <c r="AZ55" s="428">
        <f>+AY55/AX55</f>
        <v>0</v>
      </c>
      <c r="BA55" s="464">
        <v>8010100</v>
      </c>
      <c r="BB55" s="464">
        <v>0</v>
      </c>
      <c r="BC55" s="469">
        <f>+BA55+BA58+BA60</f>
        <v>44286612</v>
      </c>
      <c r="BD55" s="469">
        <f>+BB55+BB58+BB60</f>
        <v>11976512</v>
      </c>
      <c r="BE55" s="472">
        <f>+BD55/BC55</f>
        <v>0.2704318858259015</v>
      </c>
      <c r="BF55" s="464">
        <v>8010100</v>
      </c>
      <c r="BG55" s="464">
        <v>0</v>
      </c>
      <c r="BH55" s="469">
        <f>+BF55+BF58+BF60</f>
        <v>44286612</v>
      </c>
      <c r="BI55" s="552">
        <f>+BG55+BG58+BG60</f>
        <v>11976512</v>
      </c>
      <c r="BJ55" s="428">
        <f>+BI55/BH55</f>
        <v>0.2704318858259015</v>
      </c>
      <c r="BK55" s="505"/>
      <c r="BL55" s="5"/>
      <c r="BM55" s="5"/>
      <c r="BN55" s="5"/>
      <c r="BO55" s="5"/>
      <c r="BP55" s="5"/>
      <c r="BQ55" s="5"/>
      <c r="BR55" s="6"/>
      <c r="BS55" s="6"/>
      <c r="BT55" s="6"/>
      <c r="BU55" s="6"/>
    </row>
    <row r="56" spans="1:73" s="44" customFormat="1" ht="19.5" customHeight="1" x14ac:dyDescent="0.25">
      <c r="A56" s="5"/>
      <c r="B56" s="138"/>
      <c r="C56" s="174"/>
      <c r="D56" s="713"/>
      <c r="E56" s="168"/>
      <c r="F56" s="136"/>
      <c r="G56" s="157"/>
      <c r="H56" s="409"/>
      <c r="I56" s="613"/>
      <c r="J56" s="595"/>
      <c r="K56" s="409"/>
      <c r="L56" s="409"/>
      <c r="M56" s="595"/>
      <c r="N56" s="595"/>
      <c r="O56" s="595"/>
      <c r="P56" s="595"/>
      <c r="Q56" s="400"/>
      <c r="R56" s="375"/>
      <c r="S56" s="400"/>
      <c r="T56" s="375"/>
      <c r="U56" s="400"/>
      <c r="V56" s="426"/>
      <c r="W56" s="400"/>
      <c r="X56" s="375"/>
      <c r="Y56" s="360"/>
      <c r="Z56" s="375"/>
      <c r="AA56" s="27" t="s">
        <v>138</v>
      </c>
      <c r="AB56" s="67">
        <v>0.2</v>
      </c>
      <c r="AC56" s="55">
        <v>0</v>
      </c>
      <c r="AD56" s="95"/>
      <c r="AE56" s="55"/>
      <c r="AF56" s="95"/>
      <c r="AG56" s="39">
        <v>110000000</v>
      </c>
      <c r="AH56" s="394"/>
      <c r="AI56" s="394"/>
      <c r="AJ56" s="541"/>
      <c r="AK56" s="394"/>
      <c r="AL56" s="515"/>
      <c r="AM56" s="394"/>
      <c r="AN56" s="394"/>
      <c r="AO56" s="394"/>
      <c r="AP56" s="520"/>
      <c r="AQ56" s="616"/>
      <c r="AR56" s="553"/>
      <c r="AS56" s="553"/>
      <c r="AT56" s="553"/>
      <c r="AU56" s="429"/>
      <c r="AV56" s="616"/>
      <c r="AW56" s="553"/>
      <c r="AX56" s="470"/>
      <c r="AY56" s="553"/>
      <c r="AZ56" s="429"/>
      <c r="BA56" s="465"/>
      <c r="BB56" s="465"/>
      <c r="BC56" s="470"/>
      <c r="BD56" s="470"/>
      <c r="BE56" s="473"/>
      <c r="BF56" s="465"/>
      <c r="BG56" s="465"/>
      <c r="BH56" s="470"/>
      <c r="BI56" s="553"/>
      <c r="BJ56" s="429"/>
      <c r="BK56" s="506"/>
      <c r="BL56" s="5"/>
      <c r="BM56" s="5"/>
      <c r="BN56" s="5"/>
      <c r="BO56" s="5"/>
      <c r="BP56" s="5"/>
      <c r="BQ56" s="5"/>
      <c r="BR56" s="6"/>
      <c r="BS56" s="6"/>
      <c r="BT56" s="6"/>
      <c r="BU56" s="6"/>
    </row>
    <row r="57" spans="1:73" s="44" customFormat="1" ht="19.5" customHeight="1" x14ac:dyDescent="0.25">
      <c r="A57" s="5"/>
      <c r="B57" s="138"/>
      <c r="C57" s="174"/>
      <c r="D57" s="713"/>
      <c r="E57" s="168"/>
      <c r="F57" s="136"/>
      <c r="G57" s="157"/>
      <c r="H57" s="409"/>
      <c r="I57" s="613"/>
      <c r="J57" s="595"/>
      <c r="K57" s="409"/>
      <c r="L57" s="409"/>
      <c r="M57" s="595"/>
      <c r="N57" s="595"/>
      <c r="O57" s="595"/>
      <c r="P57" s="595"/>
      <c r="Q57" s="400"/>
      <c r="R57" s="375"/>
      <c r="S57" s="400"/>
      <c r="T57" s="375"/>
      <c r="U57" s="400"/>
      <c r="V57" s="426"/>
      <c r="W57" s="400"/>
      <c r="X57" s="375"/>
      <c r="Y57" s="360"/>
      <c r="Z57" s="375"/>
      <c r="AA57" s="27" t="s">
        <v>136</v>
      </c>
      <c r="AB57" s="67">
        <v>0.45</v>
      </c>
      <c r="AC57" s="55">
        <f>AC58*AB58+AC59*AB59+AC60*AB60</f>
        <v>0</v>
      </c>
      <c r="AD57" s="95"/>
      <c r="AE57" s="54" t="s">
        <v>179</v>
      </c>
      <c r="AF57" s="95"/>
      <c r="AG57" s="39"/>
      <c r="AH57" s="394"/>
      <c r="AI57" s="394"/>
      <c r="AJ57" s="541"/>
      <c r="AK57" s="394"/>
      <c r="AL57" s="515"/>
      <c r="AM57" s="394"/>
      <c r="AN57" s="394"/>
      <c r="AO57" s="394"/>
      <c r="AP57" s="520"/>
      <c r="AQ57" s="616"/>
      <c r="AR57" s="553"/>
      <c r="AS57" s="553"/>
      <c r="AT57" s="553"/>
      <c r="AU57" s="429"/>
      <c r="AV57" s="616"/>
      <c r="AW57" s="597"/>
      <c r="AX57" s="470"/>
      <c r="AY57" s="553"/>
      <c r="AZ57" s="429"/>
      <c r="BA57" s="465"/>
      <c r="BB57" s="484"/>
      <c r="BC57" s="470"/>
      <c r="BD57" s="470"/>
      <c r="BE57" s="473"/>
      <c r="BF57" s="465"/>
      <c r="BG57" s="484"/>
      <c r="BH57" s="470"/>
      <c r="BI57" s="553"/>
      <c r="BJ57" s="429"/>
      <c r="BK57" s="506"/>
      <c r="BL57" s="5"/>
      <c r="BM57" s="5"/>
      <c r="BN57" s="30"/>
      <c r="BO57" s="5"/>
      <c r="BP57" s="5"/>
      <c r="BQ57" s="5"/>
      <c r="BR57" s="6"/>
      <c r="BS57" s="6"/>
      <c r="BT57" s="6"/>
      <c r="BU57" s="6"/>
    </row>
    <row r="58" spans="1:73" s="44" customFormat="1" ht="24" customHeight="1" x14ac:dyDescent="0.25">
      <c r="A58" s="5"/>
      <c r="B58" s="138"/>
      <c r="C58" s="174"/>
      <c r="D58" s="713"/>
      <c r="E58" s="168"/>
      <c r="F58" s="136"/>
      <c r="G58" s="157"/>
      <c r="H58" s="409"/>
      <c r="I58" s="613"/>
      <c r="J58" s="595"/>
      <c r="K58" s="409"/>
      <c r="L58" s="409"/>
      <c r="M58" s="595"/>
      <c r="N58" s="595"/>
      <c r="O58" s="595"/>
      <c r="P58" s="595"/>
      <c r="Q58" s="400"/>
      <c r="R58" s="375"/>
      <c r="S58" s="400"/>
      <c r="T58" s="375"/>
      <c r="U58" s="400"/>
      <c r="V58" s="426"/>
      <c r="W58" s="400"/>
      <c r="X58" s="375"/>
      <c r="Y58" s="360"/>
      <c r="Z58" s="375"/>
      <c r="AA58" s="27" t="s">
        <v>137</v>
      </c>
      <c r="AB58" s="196">
        <v>0.35</v>
      </c>
      <c r="AC58" s="54">
        <v>0</v>
      </c>
      <c r="AD58" s="95"/>
      <c r="AE58" s="54"/>
      <c r="AF58" s="95"/>
      <c r="AG58" s="39">
        <v>35570000</v>
      </c>
      <c r="AH58" s="394"/>
      <c r="AI58" s="394"/>
      <c r="AJ58" s="541"/>
      <c r="AK58" s="394"/>
      <c r="AL58" s="394" t="s">
        <v>245</v>
      </c>
      <c r="AM58" s="394" t="s">
        <v>246</v>
      </c>
      <c r="AN58" s="604" t="s">
        <v>249</v>
      </c>
      <c r="AO58" s="394" t="s">
        <v>248</v>
      </c>
      <c r="AP58" s="603">
        <v>11976512</v>
      </c>
      <c r="AQ58" s="602">
        <v>11976512</v>
      </c>
      <c r="AR58" s="603">
        <v>0</v>
      </c>
      <c r="AS58" s="553"/>
      <c r="AT58" s="553"/>
      <c r="AU58" s="429"/>
      <c r="AV58" s="602">
        <v>11976512</v>
      </c>
      <c r="AW58" s="605">
        <v>0</v>
      </c>
      <c r="AX58" s="470"/>
      <c r="AY58" s="553"/>
      <c r="AZ58" s="429"/>
      <c r="BA58" s="482">
        <v>11976512</v>
      </c>
      <c r="BB58" s="487">
        <v>11976512</v>
      </c>
      <c r="BC58" s="470"/>
      <c r="BD58" s="470"/>
      <c r="BE58" s="473"/>
      <c r="BF58" s="482">
        <v>11976512</v>
      </c>
      <c r="BG58" s="487">
        <v>11976512</v>
      </c>
      <c r="BH58" s="470"/>
      <c r="BI58" s="553"/>
      <c r="BJ58" s="429"/>
      <c r="BK58" s="506"/>
      <c r="BL58" s="5"/>
      <c r="BM58" s="5"/>
      <c r="BN58" s="5"/>
      <c r="BO58" s="5"/>
      <c r="BP58" s="5"/>
      <c r="BQ58" s="5"/>
      <c r="BR58" s="6"/>
      <c r="BS58" s="6"/>
      <c r="BT58" s="6"/>
      <c r="BU58" s="6"/>
    </row>
    <row r="59" spans="1:73" s="44" customFormat="1" ht="19.5" customHeight="1" x14ac:dyDescent="0.25">
      <c r="A59" s="5"/>
      <c r="B59" s="138"/>
      <c r="C59" s="174"/>
      <c r="D59" s="713"/>
      <c r="E59" s="168"/>
      <c r="F59" s="136"/>
      <c r="G59" s="157"/>
      <c r="H59" s="409"/>
      <c r="I59" s="613"/>
      <c r="J59" s="595"/>
      <c r="K59" s="409"/>
      <c r="L59" s="409"/>
      <c r="M59" s="595"/>
      <c r="N59" s="595"/>
      <c r="O59" s="595"/>
      <c r="P59" s="595"/>
      <c r="Q59" s="400"/>
      <c r="R59" s="375"/>
      <c r="S59" s="400"/>
      <c r="T59" s="375"/>
      <c r="U59" s="400"/>
      <c r="V59" s="426"/>
      <c r="W59" s="400"/>
      <c r="X59" s="375"/>
      <c r="Y59" s="360"/>
      <c r="Z59" s="375"/>
      <c r="AA59" s="27" t="s">
        <v>144</v>
      </c>
      <c r="AB59" s="66">
        <v>0.3</v>
      </c>
      <c r="AC59" s="54">
        <v>0</v>
      </c>
      <c r="AD59" s="95"/>
      <c r="AE59" s="54"/>
      <c r="AF59" s="95"/>
      <c r="AG59" s="39">
        <v>6000000</v>
      </c>
      <c r="AH59" s="394"/>
      <c r="AI59" s="394"/>
      <c r="AJ59" s="541"/>
      <c r="AK59" s="394"/>
      <c r="AL59" s="394"/>
      <c r="AM59" s="394"/>
      <c r="AN59" s="604"/>
      <c r="AO59" s="394"/>
      <c r="AP59" s="603"/>
      <c r="AQ59" s="602"/>
      <c r="AR59" s="603"/>
      <c r="AS59" s="553"/>
      <c r="AT59" s="553"/>
      <c r="AU59" s="429"/>
      <c r="AV59" s="602"/>
      <c r="AW59" s="603"/>
      <c r="AX59" s="470"/>
      <c r="AY59" s="553"/>
      <c r="AZ59" s="429"/>
      <c r="BA59" s="482"/>
      <c r="BB59" s="482"/>
      <c r="BC59" s="470"/>
      <c r="BD59" s="470"/>
      <c r="BE59" s="473"/>
      <c r="BF59" s="482"/>
      <c r="BG59" s="482"/>
      <c r="BH59" s="470"/>
      <c r="BI59" s="553"/>
      <c r="BJ59" s="429"/>
      <c r="BK59" s="506"/>
      <c r="BL59" s="5"/>
      <c r="BM59" s="5"/>
      <c r="BN59" s="5"/>
      <c r="BO59" s="13"/>
      <c r="BP59" s="5"/>
      <c r="BQ59" s="5"/>
      <c r="BR59" s="6"/>
      <c r="BS59" s="6"/>
      <c r="BT59" s="6"/>
      <c r="BU59" s="6"/>
    </row>
    <row r="60" spans="1:73" s="44" customFormat="1" ht="51.75" thickBot="1" x14ac:dyDescent="0.3">
      <c r="A60" s="5"/>
      <c r="B60" s="138"/>
      <c r="C60" s="174"/>
      <c r="D60" s="713"/>
      <c r="E60" s="168"/>
      <c r="F60" s="136"/>
      <c r="G60" s="157"/>
      <c r="H60" s="538"/>
      <c r="I60" s="614"/>
      <c r="J60" s="588"/>
      <c r="K60" s="538"/>
      <c r="L60" s="538"/>
      <c r="M60" s="588"/>
      <c r="N60" s="588"/>
      <c r="O60" s="588"/>
      <c r="P60" s="588"/>
      <c r="Q60" s="401"/>
      <c r="R60" s="376"/>
      <c r="S60" s="401"/>
      <c r="T60" s="376"/>
      <c r="U60" s="401"/>
      <c r="V60" s="427"/>
      <c r="W60" s="401"/>
      <c r="X60" s="376"/>
      <c r="Y60" s="361"/>
      <c r="Z60" s="376"/>
      <c r="AA60" s="28" t="s">
        <v>143</v>
      </c>
      <c r="AB60" s="73">
        <v>0.35</v>
      </c>
      <c r="AC60" s="54">
        <v>0</v>
      </c>
      <c r="AD60" s="95"/>
      <c r="AE60" s="54"/>
      <c r="AF60" s="95"/>
      <c r="AG60" s="39">
        <v>23000000</v>
      </c>
      <c r="AH60" s="395"/>
      <c r="AI60" s="395"/>
      <c r="AJ60" s="541"/>
      <c r="AK60" s="394"/>
      <c r="AL60" s="166" t="s">
        <v>235</v>
      </c>
      <c r="AM60" s="185" t="s">
        <v>236</v>
      </c>
      <c r="AN60" s="186" t="s">
        <v>237</v>
      </c>
      <c r="AO60" s="166" t="s">
        <v>238</v>
      </c>
      <c r="AP60" s="202">
        <v>24300000</v>
      </c>
      <c r="AQ60" s="313">
        <v>24300000</v>
      </c>
      <c r="AR60" s="187">
        <v>0</v>
      </c>
      <c r="AS60" s="597"/>
      <c r="AT60" s="597"/>
      <c r="AU60" s="430"/>
      <c r="AV60" s="279">
        <v>24300000</v>
      </c>
      <c r="AW60" s="187">
        <v>0</v>
      </c>
      <c r="AX60" s="485"/>
      <c r="AY60" s="597"/>
      <c r="AZ60" s="430"/>
      <c r="BA60" s="341">
        <v>24300000</v>
      </c>
      <c r="BB60" s="342">
        <v>0</v>
      </c>
      <c r="BC60" s="485"/>
      <c r="BD60" s="485"/>
      <c r="BE60" s="486"/>
      <c r="BF60" s="341">
        <v>24300000</v>
      </c>
      <c r="BG60" s="342">
        <v>0</v>
      </c>
      <c r="BH60" s="485"/>
      <c r="BI60" s="597"/>
      <c r="BJ60" s="430"/>
      <c r="BK60" s="507"/>
      <c r="BL60" s="5"/>
      <c r="BM60" s="5"/>
      <c r="BN60" s="5"/>
      <c r="BO60" s="13"/>
      <c r="BP60" s="13"/>
      <c r="BQ60" s="5"/>
      <c r="BR60" s="6"/>
      <c r="BS60" s="6"/>
      <c r="BT60" s="6"/>
      <c r="BU60" s="6"/>
    </row>
    <row r="61" spans="1:73" s="44" customFormat="1" ht="32.25" customHeight="1" x14ac:dyDescent="0.25">
      <c r="A61" s="5"/>
      <c r="B61" s="138"/>
      <c r="C61" s="174"/>
      <c r="D61" s="713"/>
      <c r="E61" s="168"/>
      <c r="F61" s="136"/>
      <c r="G61" s="157"/>
      <c r="H61" s="393" t="s">
        <v>43</v>
      </c>
      <c r="I61" s="609">
        <v>0.3</v>
      </c>
      <c r="J61" s="607" t="s">
        <v>34</v>
      </c>
      <c r="K61" s="393" t="s">
        <v>44</v>
      </c>
      <c r="L61" s="393">
        <v>0</v>
      </c>
      <c r="M61" s="607">
        <v>1</v>
      </c>
      <c r="N61" s="587">
        <v>1</v>
      </c>
      <c r="O61" s="607">
        <v>1</v>
      </c>
      <c r="P61" s="607">
        <v>1</v>
      </c>
      <c r="Q61" s="402">
        <v>0.1</v>
      </c>
      <c r="R61" s="377">
        <v>0.1</v>
      </c>
      <c r="S61" s="402">
        <v>0.1</v>
      </c>
      <c r="T61" s="377">
        <v>0.1</v>
      </c>
      <c r="U61" s="402">
        <v>0.1</v>
      </c>
      <c r="V61" s="377">
        <v>0.1</v>
      </c>
      <c r="W61" s="402">
        <v>0.1</v>
      </c>
      <c r="X61" s="377">
        <v>0.1</v>
      </c>
      <c r="Y61" s="364">
        <f>AC61*AB61+AC62*AB62+AC63*AB63</f>
        <v>0.1</v>
      </c>
      <c r="Z61" s="377">
        <f>Y61/P61</f>
        <v>0.1</v>
      </c>
      <c r="AA61" s="37" t="s">
        <v>134</v>
      </c>
      <c r="AB61" s="78">
        <v>0.25</v>
      </c>
      <c r="AC61" s="55">
        <v>0</v>
      </c>
      <c r="AD61" s="95"/>
      <c r="AE61" s="55"/>
      <c r="AF61" s="95"/>
      <c r="AG61" s="38">
        <v>5580000</v>
      </c>
      <c r="AH61" s="393" t="s">
        <v>25</v>
      </c>
      <c r="AI61" s="393" t="s">
        <v>26</v>
      </c>
      <c r="AJ61" s="541"/>
      <c r="AK61" s="394"/>
      <c r="AL61" s="518"/>
      <c r="AM61" s="393"/>
      <c r="AN61" s="596"/>
      <c r="AO61" s="393"/>
      <c r="AP61" s="519"/>
      <c r="AQ61" s="599"/>
      <c r="AR61" s="552"/>
      <c r="AS61" s="519"/>
      <c r="AT61" s="552"/>
      <c r="AU61" s="428"/>
      <c r="AV61" s="615"/>
      <c r="AW61" s="552"/>
      <c r="AX61" s="469"/>
      <c r="AY61" s="552"/>
      <c r="AZ61" s="428"/>
      <c r="BA61" s="488"/>
      <c r="BB61" s="469"/>
      <c r="BC61" s="469"/>
      <c r="BD61" s="469"/>
      <c r="BE61" s="472"/>
      <c r="BF61" s="488"/>
      <c r="BG61" s="469"/>
      <c r="BH61" s="469"/>
      <c r="BI61" s="552"/>
      <c r="BJ61" s="428"/>
      <c r="BK61" s="505"/>
      <c r="BL61" s="5"/>
      <c r="BM61" s="5"/>
      <c r="BN61" s="5"/>
      <c r="BO61" s="5"/>
      <c r="BP61" s="41"/>
      <c r="BQ61" s="5"/>
      <c r="BR61" s="6"/>
      <c r="BS61" s="6"/>
      <c r="BT61" s="6"/>
      <c r="BU61" s="6"/>
    </row>
    <row r="62" spans="1:73" s="44" customFormat="1" ht="32.25" customHeight="1" x14ac:dyDescent="0.25">
      <c r="A62" s="5"/>
      <c r="B62" s="138"/>
      <c r="C62" s="174"/>
      <c r="D62" s="713"/>
      <c r="E62" s="168"/>
      <c r="F62" s="136"/>
      <c r="G62" s="157"/>
      <c r="H62" s="394"/>
      <c r="I62" s="610"/>
      <c r="J62" s="604"/>
      <c r="K62" s="394"/>
      <c r="L62" s="394"/>
      <c r="M62" s="604"/>
      <c r="N62" s="595"/>
      <c r="O62" s="604"/>
      <c r="P62" s="604"/>
      <c r="Q62" s="403"/>
      <c r="R62" s="378"/>
      <c r="S62" s="403"/>
      <c r="T62" s="378"/>
      <c r="U62" s="403"/>
      <c r="V62" s="378"/>
      <c r="W62" s="403"/>
      <c r="X62" s="378"/>
      <c r="Y62" s="365"/>
      <c r="Z62" s="378"/>
      <c r="AA62" s="37" t="s">
        <v>135</v>
      </c>
      <c r="AB62" s="78">
        <v>0.25</v>
      </c>
      <c r="AC62" s="55">
        <v>0</v>
      </c>
      <c r="AD62" s="95"/>
      <c r="AE62" s="55"/>
      <c r="AF62" s="95"/>
      <c r="AG62" s="38">
        <v>10000000</v>
      </c>
      <c r="AH62" s="394"/>
      <c r="AI62" s="394"/>
      <c r="AJ62" s="541"/>
      <c r="AK62" s="394"/>
      <c r="AL62" s="515"/>
      <c r="AM62" s="394"/>
      <c r="AN62" s="394"/>
      <c r="AO62" s="394"/>
      <c r="AP62" s="520"/>
      <c r="AQ62" s="600"/>
      <c r="AR62" s="553"/>
      <c r="AS62" s="520"/>
      <c r="AT62" s="553"/>
      <c r="AU62" s="429"/>
      <c r="AV62" s="616"/>
      <c r="AW62" s="553"/>
      <c r="AX62" s="470"/>
      <c r="AY62" s="553"/>
      <c r="AZ62" s="429"/>
      <c r="BA62" s="489"/>
      <c r="BB62" s="470"/>
      <c r="BC62" s="470"/>
      <c r="BD62" s="470"/>
      <c r="BE62" s="473"/>
      <c r="BF62" s="489"/>
      <c r="BG62" s="470"/>
      <c r="BH62" s="470"/>
      <c r="BI62" s="553"/>
      <c r="BJ62" s="429"/>
      <c r="BK62" s="506"/>
      <c r="BL62" s="5"/>
      <c r="BM62" s="5"/>
      <c r="BN62" s="5"/>
      <c r="BO62" s="5"/>
      <c r="BP62" s="5"/>
      <c r="BQ62" s="5"/>
      <c r="BR62" s="6"/>
      <c r="BS62" s="6"/>
      <c r="BT62" s="6"/>
      <c r="BU62" s="6"/>
    </row>
    <row r="63" spans="1:73" s="44" customFormat="1" ht="89.25" x14ac:dyDescent="0.25">
      <c r="A63" s="5"/>
      <c r="B63" s="138"/>
      <c r="C63" s="174"/>
      <c r="D63" s="714"/>
      <c r="E63" s="169"/>
      <c r="F63" s="136"/>
      <c r="G63" s="162"/>
      <c r="H63" s="395"/>
      <c r="I63" s="611"/>
      <c r="J63" s="608"/>
      <c r="K63" s="395"/>
      <c r="L63" s="395"/>
      <c r="M63" s="608"/>
      <c r="N63" s="588"/>
      <c r="O63" s="608"/>
      <c r="P63" s="608"/>
      <c r="Q63" s="404"/>
      <c r="R63" s="379"/>
      <c r="S63" s="404"/>
      <c r="T63" s="379"/>
      <c r="U63" s="404"/>
      <c r="V63" s="379"/>
      <c r="W63" s="404"/>
      <c r="X63" s="379"/>
      <c r="Y63" s="373"/>
      <c r="Z63" s="379"/>
      <c r="AA63" s="37" t="s">
        <v>159</v>
      </c>
      <c r="AB63" s="78">
        <v>0.5</v>
      </c>
      <c r="AC63" s="55">
        <f>1/5</f>
        <v>0.2</v>
      </c>
      <c r="AD63" s="95"/>
      <c r="AE63" s="55" t="s">
        <v>371</v>
      </c>
      <c r="AF63" s="95" t="s">
        <v>177</v>
      </c>
      <c r="AG63" s="38">
        <v>10000000</v>
      </c>
      <c r="AH63" s="395"/>
      <c r="AI63" s="395"/>
      <c r="AJ63" s="586"/>
      <c r="AK63" s="395"/>
      <c r="AL63" s="529"/>
      <c r="AM63" s="395"/>
      <c r="AN63" s="395"/>
      <c r="AO63" s="395"/>
      <c r="AP63" s="598"/>
      <c r="AQ63" s="601"/>
      <c r="AR63" s="597"/>
      <c r="AS63" s="598"/>
      <c r="AT63" s="597"/>
      <c r="AU63" s="430"/>
      <c r="AV63" s="624"/>
      <c r="AW63" s="597"/>
      <c r="AX63" s="485"/>
      <c r="AY63" s="597"/>
      <c r="AZ63" s="430"/>
      <c r="BA63" s="490"/>
      <c r="BB63" s="485"/>
      <c r="BC63" s="485"/>
      <c r="BD63" s="485"/>
      <c r="BE63" s="486"/>
      <c r="BF63" s="490"/>
      <c r="BG63" s="485"/>
      <c r="BH63" s="485"/>
      <c r="BI63" s="597"/>
      <c r="BJ63" s="430"/>
      <c r="BK63" s="507"/>
      <c r="BL63" s="5"/>
      <c r="BM63" s="5"/>
      <c r="BN63" s="5"/>
      <c r="BO63" s="5"/>
      <c r="BP63" s="5"/>
      <c r="BQ63" s="5"/>
      <c r="BR63" s="6"/>
      <c r="BS63" s="6"/>
      <c r="BT63" s="6"/>
      <c r="BU63" s="6"/>
    </row>
    <row r="64" spans="1:73" s="44" customFormat="1" ht="57" customHeight="1" x14ac:dyDescent="0.25">
      <c r="A64" s="5"/>
      <c r="B64" s="138"/>
      <c r="C64" s="174"/>
      <c r="D64" s="715" t="s">
        <v>45</v>
      </c>
      <c r="E64" s="170">
        <v>0.3</v>
      </c>
      <c r="F64" s="135"/>
      <c r="G64" s="163">
        <v>0.3</v>
      </c>
      <c r="H64" s="22" t="s">
        <v>46</v>
      </c>
      <c r="I64" s="45">
        <v>0.15</v>
      </c>
      <c r="J64" s="150" t="s">
        <v>23</v>
      </c>
      <c r="K64" s="21" t="s">
        <v>47</v>
      </c>
      <c r="L64" s="21">
        <v>0</v>
      </c>
      <c r="M64" s="150">
        <v>4</v>
      </c>
      <c r="N64" s="151">
        <v>2</v>
      </c>
      <c r="O64" s="150">
        <v>1</v>
      </c>
      <c r="P64" s="151">
        <v>1</v>
      </c>
      <c r="Q64" s="134">
        <v>0</v>
      </c>
      <c r="R64" s="91">
        <v>0</v>
      </c>
      <c r="S64" s="134">
        <v>0</v>
      </c>
      <c r="T64" s="91">
        <v>0</v>
      </c>
      <c r="U64" s="134">
        <v>0</v>
      </c>
      <c r="V64" s="91">
        <v>0</v>
      </c>
      <c r="W64" s="134">
        <v>0</v>
      </c>
      <c r="X64" s="91">
        <v>0</v>
      </c>
      <c r="Y64" s="195">
        <f>AC64/AB64</f>
        <v>0</v>
      </c>
      <c r="Z64" s="91">
        <f>Y64/P64</f>
        <v>0</v>
      </c>
      <c r="AA64" s="52" t="s">
        <v>153</v>
      </c>
      <c r="AB64" s="79">
        <v>1</v>
      </c>
      <c r="AC64" s="57">
        <v>0</v>
      </c>
      <c r="AD64" s="95"/>
      <c r="AE64" s="55"/>
      <c r="AF64" s="95"/>
      <c r="AG64" s="39">
        <v>5000000</v>
      </c>
      <c r="AH64" s="263" t="s">
        <v>25</v>
      </c>
      <c r="AI64" s="263" t="s">
        <v>26</v>
      </c>
      <c r="AJ64" s="571" t="s">
        <v>126</v>
      </c>
      <c r="AK64" s="393" t="s">
        <v>209</v>
      </c>
      <c r="AL64" s="117" t="s">
        <v>262</v>
      </c>
      <c r="AM64" s="117" t="s">
        <v>263</v>
      </c>
      <c r="AN64" s="117" t="s">
        <v>264</v>
      </c>
      <c r="AO64" s="117" t="s">
        <v>265</v>
      </c>
      <c r="AP64" s="25">
        <v>0</v>
      </c>
      <c r="AQ64" s="200">
        <f>5000000+4500000</f>
        <v>9500000</v>
      </c>
      <c r="AR64" s="39">
        <v>0</v>
      </c>
      <c r="AS64" s="39">
        <f>AQ64</f>
        <v>9500000</v>
      </c>
      <c r="AT64" s="198">
        <f>AR64</f>
        <v>0</v>
      </c>
      <c r="AU64" s="123">
        <f>AT64/AS64</f>
        <v>0</v>
      </c>
      <c r="AV64" s="207">
        <v>9500000</v>
      </c>
      <c r="AW64" s="203">
        <v>0</v>
      </c>
      <c r="AX64" s="211">
        <f>+AV64</f>
        <v>9500000</v>
      </c>
      <c r="AY64" s="198">
        <f>AW64</f>
        <v>0</v>
      </c>
      <c r="AZ64" s="123">
        <f>AY64/AX64</f>
        <v>0</v>
      </c>
      <c r="BA64" s="343">
        <v>9500000</v>
      </c>
      <c r="BB64" s="211">
        <v>0</v>
      </c>
      <c r="BC64" s="211">
        <f>+BA64</f>
        <v>9500000</v>
      </c>
      <c r="BD64" s="210">
        <f>BB64</f>
        <v>0</v>
      </c>
      <c r="BE64" s="335">
        <f>BD64/BC64</f>
        <v>0</v>
      </c>
      <c r="BF64" s="343">
        <v>9500000</v>
      </c>
      <c r="BG64" s="211">
        <v>0</v>
      </c>
      <c r="BH64" s="211">
        <f>+BF64</f>
        <v>9500000</v>
      </c>
      <c r="BI64" s="198">
        <f>BG64</f>
        <v>0</v>
      </c>
      <c r="BJ64" s="123">
        <f>BI64/BH64</f>
        <v>0</v>
      </c>
      <c r="BK64" s="20"/>
      <c r="BL64" s="5"/>
      <c r="BM64" s="5"/>
      <c r="BN64" s="5"/>
      <c r="BO64" s="5"/>
      <c r="BP64" s="5"/>
      <c r="BQ64" s="5"/>
      <c r="BR64" s="6"/>
      <c r="BS64" s="6"/>
      <c r="BT64" s="6"/>
      <c r="BU64" s="6"/>
    </row>
    <row r="65" spans="1:73" s="44" customFormat="1" ht="15.75" customHeight="1" x14ac:dyDescent="0.25">
      <c r="A65" s="11"/>
      <c r="B65" s="138"/>
      <c r="C65" s="174"/>
      <c r="D65" s="716"/>
      <c r="E65" s="168"/>
      <c r="F65" s="136"/>
      <c r="G65" s="157"/>
      <c r="H65" s="572" t="s">
        <v>48</v>
      </c>
      <c r="I65" s="578">
        <v>0.25</v>
      </c>
      <c r="J65" s="575" t="s">
        <v>34</v>
      </c>
      <c r="K65" s="572" t="s">
        <v>49</v>
      </c>
      <c r="L65" s="572">
        <v>0</v>
      </c>
      <c r="M65" s="575">
        <v>1</v>
      </c>
      <c r="N65" s="581">
        <v>1</v>
      </c>
      <c r="O65" s="575">
        <v>1</v>
      </c>
      <c r="P65" s="575">
        <v>1</v>
      </c>
      <c r="Q65" s="405">
        <v>5.4161904761904758E-2</v>
      </c>
      <c r="R65" s="380">
        <v>5.4161904761904758E-2</v>
      </c>
      <c r="S65" s="405">
        <v>6.7415873015872999E-2</v>
      </c>
      <c r="T65" s="380">
        <v>6.7415873015872999E-2</v>
      </c>
      <c r="U65" s="405">
        <v>0.13154285714285713</v>
      </c>
      <c r="V65" s="428">
        <v>0.13154285714285713</v>
      </c>
      <c r="W65" s="405">
        <v>0.17779285714285714</v>
      </c>
      <c r="X65" s="380">
        <v>0.17779285714285714</v>
      </c>
      <c r="Y65" s="396">
        <f>AC85*AB85+AC84*AB84+AC76*AB76+AC75*AB75+AC67*AB67+AC66*AB66+AC65*AB65</f>
        <v>0.17779285714285714</v>
      </c>
      <c r="Z65" s="380">
        <f>Y65/P65</f>
        <v>0.17779285714285714</v>
      </c>
      <c r="AA65" s="46" t="s">
        <v>112</v>
      </c>
      <c r="AB65" s="79">
        <v>0.05</v>
      </c>
      <c r="AC65" s="57">
        <v>0</v>
      </c>
      <c r="AD65" s="95"/>
      <c r="AE65" s="55"/>
      <c r="AF65" s="95"/>
      <c r="AG65" s="38">
        <v>0</v>
      </c>
      <c r="AH65" s="572" t="s">
        <v>25</v>
      </c>
      <c r="AI65" s="572" t="s">
        <v>26</v>
      </c>
      <c r="AJ65" s="541"/>
      <c r="AK65" s="394"/>
      <c r="AL65" s="571" t="s">
        <v>258</v>
      </c>
      <c r="AM65" s="571" t="s">
        <v>257</v>
      </c>
      <c r="AN65" s="571" t="s">
        <v>259</v>
      </c>
      <c r="AO65" s="571" t="s">
        <v>260</v>
      </c>
      <c r="AP65" s="458">
        <v>120000000</v>
      </c>
      <c r="AQ65" s="524">
        <v>120000000</v>
      </c>
      <c r="AR65" s="524">
        <v>30783000</v>
      </c>
      <c r="AS65" s="524">
        <f>+AQ65+AQ71+AQ76+AQ77+AQ78+AQ82+AQ83+AQ85+AQ80+AQ81</f>
        <v>2765831013</v>
      </c>
      <c r="AT65" s="568">
        <f>+AR65+AR71+AR76+AR77+AR78+AR80+AR81+AR82+AR83+AR85</f>
        <v>908452280</v>
      </c>
      <c r="AU65" s="499">
        <f>+AT65/AS65</f>
        <v>0.32845545361595813</v>
      </c>
      <c r="AV65" s="566">
        <v>120000000</v>
      </c>
      <c r="AW65" s="566">
        <v>41349000</v>
      </c>
      <c r="AX65" s="455">
        <f>+AV65+AV71+AV76+AV77+AV78+AV80+AV81+AV82+AV83+AV85</f>
        <v>2765831013</v>
      </c>
      <c r="AY65" s="549">
        <f>+AW65+AW71+AW76+AW77+AW78+AW80+AW81+AW82+AW83+AW85</f>
        <v>1022683040</v>
      </c>
      <c r="AZ65" s="499">
        <f>+AY65/AX65</f>
        <v>0.36975615473005041</v>
      </c>
      <c r="BA65" s="452">
        <v>120000000</v>
      </c>
      <c r="BB65" s="452">
        <v>51915000</v>
      </c>
      <c r="BC65" s="455">
        <f>+BA65+BA71+BA76+BA77+BA78+BA80+BA81+BA82+BA83+BA85</f>
        <v>2765831013</v>
      </c>
      <c r="BD65" s="458">
        <f>+BB65+BB71+BB76+BB77+BB78+BB80+BB81+BB82+BB83+BB85</f>
        <v>1129973800</v>
      </c>
      <c r="BE65" s="461">
        <f>+BD65/BC65</f>
        <v>0.40854766422419891</v>
      </c>
      <c r="BF65" s="452">
        <v>120000000</v>
      </c>
      <c r="BG65" s="759">
        <v>66251000</v>
      </c>
      <c r="BH65" s="455">
        <f>+BF65+BF71+BF76+BF77+BF78+BF80+BF81+BF82+BF83+BF85</f>
        <v>2765831013</v>
      </c>
      <c r="BI65" s="549">
        <f>+BG65+BG71+BG76+BG77+BG78+BG80+BG81+BG82+BG83+BG85</f>
        <v>1627910223</v>
      </c>
      <c r="BJ65" s="499">
        <f>+BI65/BH65</f>
        <v>0.58857906189802345</v>
      </c>
      <c r="BK65" s="505"/>
      <c r="BL65" s="11"/>
      <c r="BM65" s="11"/>
      <c r="BN65" s="11"/>
      <c r="BO65" s="11"/>
      <c r="BP65" s="11"/>
      <c r="BQ65" s="11"/>
      <c r="BR65" s="6"/>
      <c r="BS65" s="6"/>
      <c r="BT65" s="6"/>
      <c r="BU65" s="6"/>
    </row>
    <row r="66" spans="1:73" s="44" customFormat="1" ht="15.75" customHeight="1" x14ac:dyDescent="0.25">
      <c r="A66" s="11"/>
      <c r="B66" s="138"/>
      <c r="C66" s="174"/>
      <c r="D66" s="716"/>
      <c r="E66" s="168"/>
      <c r="F66" s="136"/>
      <c r="G66" s="157"/>
      <c r="H66" s="573"/>
      <c r="I66" s="579"/>
      <c r="J66" s="576"/>
      <c r="K66" s="573"/>
      <c r="L66" s="573"/>
      <c r="M66" s="576"/>
      <c r="N66" s="582"/>
      <c r="O66" s="576"/>
      <c r="P66" s="576"/>
      <c r="Q66" s="406"/>
      <c r="R66" s="381"/>
      <c r="S66" s="406"/>
      <c r="T66" s="381"/>
      <c r="U66" s="406"/>
      <c r="V66" s="429"/>
      <c r="W66" s="406"/>
      <c r="X66" s="381"/>
      <c r="Y66" s="397"/>
      <c r="Z66" s="381"/>
      <c r="AA66" s="46" t="s">
        <v>111</v>
      </c>
      <c r="AB66" s="146">
        <v>0.1</v>
      </c>
      <c r="AC66" s="57">
        <v>0</v>
      </c>
      <c r="AD66" s="95"/>
      <c r="AE66" s="55"/>
      <c r="AF66" s="95"/>
      <c r="AG66" s="38">
        <v>2400000</v>
      </c>
      <c r="AH66" s="573"/>
      <c r="AI66" s="573"/>
      <c r="AJ66" s="541"/>
      <c r="AK66" s="394"/>
      <c r="AL66" s="541"/>
      <c r="AM66" s="541"/>
      <c r="AN66" s="541"/>
      <c r="AO66" s="541"/>
      <c r="AP66" s="459"/>
      <c r="AQ66" s="525"/>
      <c r="AR66" s="525"/>
      <c r="AS66" s="525"/>
      <c r="AT66" s="569"/>
      <c r="AU66" s="500"/>
      <c r="AV66" s="564"/>
      <c r="AW66" s="564"/>
      <c r="AX66" s="456"/>
      <c r="AY66" s="550"/>
      <c r="AZ66" s="500"/>
      <c r="BA66" s="453"/>
      <c r="BB66" s="453"/>
      <c r="BC66" s="456"/>
      <c r="BD66" s="459"/>
      <c r="BE66" s="462"/>
      <c r="BF66" s="453"/>
      <c r="BG66" s="760"/>
      <c r="BH66" s="456"/>
      <c r="BI66" s="550"/>
      <c r="BJ66" s="500"/>
      <c r="BK66" s="506"/>
      <c r="BL66" s="11"/>
      <c r="BM66" s="11"/>
      <c r="BN66" s="11"/>
      <c r="BO66" s="11"/>
      <c r="BP66" s="11"/>
      <c r="BQ66" s="11"/>
      <c r="BR66" s="6"/>
      <c r="BS66" s="6"/>
      <c r="BT66" s="6"/>
      <c r="BU66" s="6"/>
    </row>
    <row r="67" spans="1:73" s="44" customFormat="1" ht="15.75" customHeight="1" x14ac:dyDescent="0.25">
      <c r="A67" s="14"/>
      <c r="B67" s="138"/>
      <c r="C67" s="174"/>
      <c r="D67" s="716"/>
      <c r="E67" s="168"/>
      <c r="F67" s="136"/>
      <c r="G67" s="157"/>
      <c r="H67" s="573"/>
      <c r="I67" s="579"/>
      <c r="J67" s="576"/>
      <c r="K67" s="573"/>
      <c r="L67" s="573"/>
      <c r="M67" s="576"/>
      <c r="N67" s="582"/>
      <c r="O67" s="576"/>
      <c r="P67" s="576"/>
      <c r="Q67" s="406"/>
      <c r="R67" s="381"/>
      <c r="S67" s="406"/>
      <c r="T67" s="381"/>
      <c r="U67" s="406"/>
      <c r="V67" s="429"/>
      <c r="W67" s="406"/>
      <c r="X67" s="381"/>
      <c r="Y67" s="397"/>
      <c r="Z67" s="381"/>
      <c r="AA67" s="447" t="s">
        <v>114</v>
      </c>
      <c r="AB67" s="445">
        <v>0.3</v>
      </c>
      <c r="AC67" s="443">
        <f>AC69*AB69+AC70*AB70+AC71*AB71+AC72*AB72+AC73*AB73+AC74*AB74</f>
        <v>0.33847619047619049</v>
      </c>
      <c r="AD67" s="297"/>
      <c r="AE67" s="441" t="s">
        <v>176</v>
      </c>
      <c r="AF67" s="297"/>
      <c r="AG67" s="148"/>
      <c r="AH67" s="573"/>
      <c r="AI67" s="573"/>
      <c r="AJ67" s="541"/>
      <c r="AK67" s="394"/>
      <c r="AL67" s="541"/>
      <c r="AM67" s="541"/>
      <c r="AN67" s="541"/>
      <c r="AO67" s="541"/>
      <c r="AP67" s="459"/>
      <c r="AQ67" s="525"/>
      <c r="AR67" s="525"/>
      <c r="AS67" s="525"/>
      <c r="AT67" s="569"/>
      <c r="AU67" s="500"/>
      <c r="AV67" s="564"/>
      <c r="AW67" s="564"/>
      <c r="AX67" s="456"/>
      <c r="AY67" s="550"/>
      <c r="AZ67" s="500"/>
      <c r="BA67" s="453"/>
      <c r="BB67" s="453"/>
      <c r="BC67" s="456"/>
      <c r="BD67" s="459"/>
      <c r="BE67" s="462"/>
      <c r="BF67" s="453"/>
      <c r="BG67" s="760"/>
      <c r="BH67" s="456"/>
      <c r="BI67" s="550"/>
      <c r="BJ67" s="500"/>
      <c r="BK67" s="506"/>
      <c r="BL67" s="11"/>
      <c r="BM67" s="11"/>
      <c r="BN67" s="15"/>
      <c r="BO67" s="15"/>
      <c r="BP67" s="11"/>
      <c r="BQ67" s="11"/>
      <c r="BR67" s="6"/>
      <c r="BS67" s="6"/>
      <c r="BT67" s="6"/>
      <c r="BU67" s="6"/>
    </row>
    <row r="68" spans="1:73" s="44" customFormat="1" ht="15.75" customHeight="1" x14ac:dyDescent="0.25">
      <c r="A68" s="14"/>
      <c r="B68" s="138"/>
      <c r="C68" s="174"/>
      <c r="D68" s="716"/>
      <c r="E68" s="168"/>
      <c r="F68" s="136"/>
      <c r="G68" s="157"/>
      <c r="H68" s="573"/>
      <c r="I68" s="579"/>
      <c r="J68" s="576"/>
      <c r="K68" s="573"/>
      <c r="L68" s="573"/>
      <c r="M68" s="576"/>
      <c r="N68" s="582"/>
      <c r="O68" s="576"/>
      <c r="P68" s="576"/>
      <c r="Q68" s="406"/>
      <c r="R68" s="381"/>
      <c r="S68" s="406"/>
      <c r="T68" s="381"/>
      <c r="U68" s="406"/>
      <c r="V68" s="429"/>
      <c r="W68" s="406"/>
      <c r="X68" s="381"/>
      <c r="Y68" s="397"/>
      <c r="Z68" s="381"/>
      <c r="AA68" s="448"/>
      <c r="AB68" s="446"/>
      <c r="AC68" s="444"/>
      <c r="AD68" s="298"/>
      <c r="AE68" s="442"/>
      <c r="AF68" s="298"/>
      <c r="AG68" s="149"/>
      <c r="AH68" s="573"/>
      <c r="AI68" s="573"/>
      <c r="AJ68" s="541"/>
      <c r="AK68" s="394"/>
      <c r="AL68" s="541"/>
      <c r="AM68" s="541"/>
      <c r="AN68" s="541"/>
      <c r="AO68" s="541"/>
      <c r="AP68" s="459"/>
      <c r="AQ68" s="525"/>
      <c r="AR68" s="525"/>
      <c r="AS68" s="525"/>
      <c r="AT68" s="569"/>
      <c r="AU68" s="500"/>
      <c r="AV68" s="564"/>
      <c r="AW68" s="564"/>
      <c r="AX68" s="456"/>
      <c r="AY68" s="550"/>
      <c r="AZ68" s="500"/>
      <c r="BA68" s="453"/>
      <c r="BB68" s="453"/>
      <c r="BC68" s="456"/>
      <c r="BD68" s="459"/>
      <c r="BE68" s="462"/>
      <c r="BF68" s="453"/>
      <c r="BG68" s="760"/>
      <c r="BH68" s="456"/>
      <c r="BI68" s="550"/>
      <c r="BJ68" s="500"/>
      <c r="BK68" s="506"/>
      <c r="BL68" s="11"/>
      <c r="BM68" s="11"/>
      <c r="BN68" s="15"/>
      <c r="BO68" s="15"/>
      <c r="BP68" s="11"/>
      <c r="BQ68" s="11"/>
      <c r="BR68" s="6"/>
      <c r="BS68" s="6"/>
      <c r="BT68" s="6"/>
      <c r="BU68" s="6"/>
    </row>
    <row r="69" spans="1:73" s="44" customFormat="1" ht="15.75" customHeight="1" x14ac:dyDescent="0.25">
      <c r="A69" s="14"/>
      <c r="B69" s="138"/>
      <c r="C69" s="174"/>
      <c r="D69" s="716"/>
      <c r="E69" s="168"/>
      <c r="F69" s="136"/>
      <c r="G69" s="157"/>
      <c r="H69" s="573"/>
      <c r="I69" s="579"/>
      <c r="J69" s="576"/>
      <c r="K69" s="573"/>
      <c r="L69" s="573"/>
      <c r="M69" s="576"/>
      <c r="N69" s="582"/>
      <c r="O69" s="576"/>
      <c r="P69" s="576"/>
      <c r="Q69" s="406"/>
      <c r="R69" s="381"/>
      <c r="S69" s="406"/>
      <c r="T69" s="381"/>
      <c r="U69" s="406"/>
      <c r="V69" s="429"/>
      <c r="W69" s="406"/>
      <c r="X69" s="381"/>
      <c r="Y69" s="397"/>
      <c r="Z69" s="381"/>
      <c r="AA69" s="46" t="s">
        <v>154</v>
      </c>
      <c r="AB69" s="80">
        <v>0.1</v>
      </c>
      <c r="AC69" s="108">
        <f>20/42</f>
        <v>0.47619047619047616</v>
      </c>
      <c r="AD69" s="95"/>
      <c r="AE69" s="54" t="s">
        <v>346</v>
      </c>
      <c r="AF69" s="95" t="s">
        <v>175</v>
      </c>
      <c r="AG69" s="38">
        <v>25000000</v>
      </c>
      <c r="AH69" s="573"/>
      <c r="AI69" s="573"/>
      <c r="AJ69" s="541"/>
      <c r="AK69" s="394"/>
      <c r="AL69" s="541"/>
      <c r="AM69" s="541"/>
      <c r="AN69" s="541"/>
      <c r="AO69" s="541"/>
      <c r="AP69" s="459"/>
      <c r="AQ69" s="525"/>
      <c r="AR69" s="525"/>
      <c r="AS69" s="525"/>
      <c r="AT69" s="569"/>
      <c r="AU69" s="500"/>
      <c r="AV69" s="564"/>
      <c r="AW69" s="564"/>
      <c r="AX69" s="456"/>
      <c r="AY69" s="550"/>
      <c r="AZ69" s="500"/>
      <c r="BA69" s="453"/>
      <c r="BB69" s="453"/>
      <c r="BC69" s="456"/>
      <c r="BD69" s="459"/>
      <c r="BE69" s="462"/>
      <c r="BF69" s="453"/>
      <c r="BG69" s="760"/>
      <c r="BH69" s="456"/>
      <c r="BI69" s="550"/>
      <c r="BJ69" s="500"/>
      <c r="BK69" s="506"/>
      <c r="BL69" s="11"/>
      <c r="BM69" s="31"/>
      <c r="BN69" s="15"/>
      <c r="BO69" s="15"/>
      <c r="BP69" s="11"/>
      <c r="BQ69" s="11"/>
      <c r="BR69" s="6"/>
      <c r="BS69" s="6"/>
      <c r="BT69" s="6"/>
      <c r="BU69" s="6"/>
    </row>
    <row r="70" spans="1:73" s="44" customFormat="1" ht="15.75" customHeight="1" x14ac:dyDescent="0.25">
      <c r="A70" s="14"/>
      <c r="B70" s="138"/>
      <c r="C70" s="174"/>
      <c r="D70" s="716"/>
      <c r="E70" s="168"/>
      <c r="F70" s="136"/>
      <c r="G70" s="157"/>
      <c r="H70" s="573"/>
      <c r="I70" s="579"/>
      <c r="J70" s="576"/>
      <c r="K70" s="573"/>
      <c r="L70" s="573"/>
      <c r="M70" s="576"/>
      <c r="N70" s="582"/>
      <c r="O70" s="576"/>
      <c r="P70" s="576"/>
      <c r="Q70" s="406"/>
      <c r="R70" s="381"/>
      <c r="S70" s="406"/>
      <c r="T70" s="381"/>
      <c r="U70" s="406"/>
      <c r="V70" s="429"/>
      <c r="W70" s="406"/>
      <c r="X70" s="381"/>
      <c r="Y70" s="397"/>
      <c r="Z70" s="381"/>
      <c r="AA70" s="103" t="s">
        <v>155</v>
      </c>
      <c r="AB70" s="74">
        <v>0.15</v>
      </c>
      <c r="AC70" s="54">
        <f>20/42</f>
        <v>0.47619047619047616</v>
      </c>
      <c r="AD70" s="95"/>
      <c r="AE70" s="54" t="s">
        <v>347</v>
      </c>
      <c r="AF70" s="95" t="s">
        <v>174</v>
      </c>
      <c r="AG70" s="38">
        <v>50000000</v>
      </c>
      <c r="AH70" s="573"/>
      <c r="AI70" s="573"/>
      <c r="AJ70" s="541"/>
      <c r="AK70" s="394"/>
      <c r="AL70" s="541"/>
      <c r="AM70" s="541"/>
      <c r="AN70" s="541"/>
      <c r="AO70" s="541"/>
      <c r="AP70" s="459"/>
      <c r="AQ70" s="525"/>
      <c r="AR70" s="525"/>
      <c r="AS70" s="525"/>
      <c r="AT70" s="569"/>
      <c r="AU70" s="500"/>
      <c r="AV70" s="564"/>
      <c r="AW70" s="564"/>
      <c r="AX70" s="456"/>
      <c r="AY70" s="550"/>
      <c r="AZ70" s="500"/>
      <c r="BA70" s="453"/>
      <c r="BB70" s="453"/>
      <c r="BC70" s="456"/>
      <c r="BD70" s="459"/>
      <c r="BE70" s="462"/>
      <c r="BF70" s="453"/>
      <c r="BG70" s="760"/>
      <c r="BH70" s="456"/>
      <c r="BI70" s="550"/>
      <c r="BJ70" s="500"/>
      <c r="BK70" s="506"/>
      <c r="BL70" s="11"/>
      <c r="BM70" s="11"/>
      <c r="BN70" s="15"/>
      <c r="BO70" s="15"/>
      <c r="BP70" s="11"/>
      <c r="BQ70" s="11"/>
      <c r="BR70" s="6"/>
      <c r="BS70" s="6"/>
      <c r="BT70" s="6"/>
      <c r="BU70" s="6"/>
    </row>
    <row r="71" spans="1:73" s="44" customFormat="1" ht="15.75" customHeight="1" x14ac:dyDescent="0.25">
      <c r="A71" s="14"/>
      <c r="B71" s="138"/>
      <c r="C71" s="174"/>
      <c r="D71" s="716"/>
      <c r="E71" s="168"/>
      <c r="F71" s="136"/>
      <c r="G71" s="157"/>
      <c r="H71" s="573"/>
      <c r="I71" s="579"/>
      <c r="J71" s="576"/>
      <c r="K71" s="573"/>
      <c r="L71" s="573"/>
      <c r="M71" s="576"/>
      <c r="N71" s="582"/>
      <c r="O71" s="576"/>
      <c r="P71" s="576"/>
      <c r="Q71" s="406"/>
      <c r="R71" s="381"/>
      <c r="S71" s="406"/>
      <c r="T71" s="381"/>
      <c r="U71" s="406"/>
      <c r="V71" s="429"/>
      <c r="W71" s="406"/>
      <c r="X71" s="381"/>
      <c r="Y71" s="397"/>
      <c r="Z71" s="381"/>
      <c r="AA71" s="104" t="s">
        <v>113</v>
      </c>
      <c r="AB71" s="74">
        <v>0.3</v>
      </c>
      <c r="AC71" s="54">
        <f>8/50</f>
        <v>0.16</v>
      </c>
      <c r="AD71" s="95"/>
      <c r="AE71" s="112" t="s">
        <v>298</v>
      </c>
      <c r="AF71" s="95" t="s">
        <v>173</v>
      </c>
      <c r="AG71" s="38">
        <f>200000000+55550000-6348000</f>
        <v>249202000</v>
      </c>
      <c r="AH71" s="573"/>
      <c r="AI71" s="573"/>
      <c r="AJ71" s="541"/>
      <c r="AK71" s="394"/>
      <c r="AL71" s="515" t="s">
        <v>262</v>
      </c>
      <c r="AM71" s="515" t="s">
        <v>263</v>
      </c>
      <c r="AN71" s="394" t="s">
        <v>261</v>
      </c>
      <c r="AO71" s="394" t="s">
        <v>266</v>
      </c>
      <c r="AP71" s="459">
        <v>0</v>
      </c>
      <c r="AQ71" s="286">
        <v>98150000</v>
      </c>
      <c r="AR71" s="525">
        <v>15150000</v>
      </c>
      <c r="AS71" s="525"/>
      <c r="AT71" s="569"/>
      <c r="AU71" s="500"/>
      <c r="AV71" s="276">
        <v>98150000</v>
      </c>
      <c r="AW71" s="564">
        <v>20200000</v>
      </c>
      <c r="AX71" s="456"/>
      <c r="AY71" s="550"/>
      <c r="AZ71" s="500"/>
      <c r="BA71" s="453">
        <v>98150000</v>
      </c>
      <c r="BB71" s="453">
        <v>25250000</v>
      </c>
      <c r="BC71" s="456"/>
      <c r="BD71" s="459"/>
      <c r="BE71" s="462"/>
      <c r="BF71" s="453">
        <v>98150000</v>
      </c>
      <c r="BG71" s="760">
        <v>46745663</v>
      </c>
      <c r="BH71" s="456"/>
      <c r="BI71" s="550"/>
      <c r="BJ71" s="500"/>
      <c r="BK71" s="506"/>
      <c r="BL71" s="11"/>
      <c r="BM71" s="11"/>
      <c r="BN71" s="15"/>
      <c r="BO71" s="15"/>
      <c r="BP71" s="11"/>
      <c r="BQ71" s="11"/>
      <c r="BR71" s="6"/>
      <c r="BS71" s="6"/>
      <c r="BT71" s="6"/>
      <c r="BU71" s="6"/>
    </row>
    <row r="72" spans="1:73" s="44" customFormat="1" ht="15.75" customHeight="1" x14ac:dyDescent="0.25">
      <c r="A72" s="14"/>
      <c r="B72" s="138"/>
      <c r="C72" s="174"/>
      <c r="D72" s="716"/>
      <c r="E72" s="168"/>
      <c r="F72" s="136"/>
      <c r="G72" s="157"/>
      <c r="H72" s="573"/>
      <c r="I72" s="579"/>
      <c r="J72" s="576"/>
      <c r="K72" s="573"/>
      <c r="L72" s="573"/>
      <c r="M72" s="576"/>
      <c r="N72" s="582"/>
      <c r="O72" s="576"/>
      <c r="P72" s="576"/>
      <c r="Q72" s="406"/>
      <c r="R72" s="381"/>
      <c r="S72" s="406"/>
      <c r="T72" s="381"/>
      <c r="U72" s="406"/>
      <c r="V72" s="429"/>
      <c r="W72" s="406"/>
      <c r="X72" s="381"/>
      <c r="Y72" s="397"/>
      <c r="Z72" s="381"/>
      <c r="AA72" s="103" t="s">
        <v>115</v>
      </c>
      <c r="AB72" s="81">
        <v>0.15</v>
      </c>
      <c r="AC72" s="61">
        <v>0</v>
      </c>
      <c r="AD72" s="95"/>
      <c r="AE72" s="61"/>
      <c r="AF72" s="95" t="s">
        <v>172</v>
      </c>
      <c r="AG72" s="38">
        <v>281479860</v>
      </c>
      <c r="AH72" s="573"/>
      <c r="AI72" s="573"/>
      <c r="AJ72" s="541"/>
      <c r="AK72" s="394"/>
      <c r="AL72" s="515"/>
      <c r="AM72" s="515"/>
      <c r="AN72" s="394"/>
      <c r="AO72" s="394"/>
      <c r="AP72" s="459"/>
      <c r="AQ72" s="286"/>
      <c r="AR72" s="525"/>
      <c r="AS72" s="525"/>
      <c r="AT72" s="569"/>
      <c r="AU72" s="500"/>
      <c r="AV72" s="276"/>
      <c r="AW72" s="564"/>
      <c r="AX72" s="456"/>
      <c r="AY72" s="550"/>
      <c r="AZ72" s="500"/>
      <c r="BA72" s="453"/>
      <c r="BB72" s="453"/>
      <c r="BC72" s="456"/>
      <c r="BD72" s="459"/>
      <c r="BE72" s="462"/>
      <c r="BF72" s="453"/>
      <c r="BG72" s="760"/>
      <c r="BH72" s="456"/>
      <c r="BI72" s="550"/>
      <c r="BJ72" s="500"/>
      <c r="BK72" s="506"/>
      <c r="BL72" s="11"/>
      <c r="BM72" s="11"/>
      <c r="BN72" s="15"/>
      <c r="BO72" s="15"/>
      <c r="BP72" s="11"/>
      <c r="BQ72" s="11"/>
      <c r="BR72" s="6"/>
      <c r="BS72" s="6"/>
      <c r="BT72" s="6"/>
      <c r="BU72" s="6"/>
    </row>
    <row r="73" spans="1:73" s="44" customFormat="1" ht="15.75" customHeight="1" x14ac:dyDescent="0.25">
      <c r="A73" s="14"/>
      <c r="B73" s="138"/>
      <c r="C73" s="174"/>
      <c r="D73" s="716"/>
      <c r="E73" s="168"/>
      <c r="F73" s="136"/>
      <c r="G73" s="157"/>
      <c r="H73" s="573"/>
      <c r="I73" s="579"/>
      <c r="J73" s="576"/>
      <c r="K73" s="573"/>
      <c r="L73" s="573"/>
      <c r="M73" s="576"/>
      <c r="N73" s="582"/>
      <c r="O73" s="576"/>
      <c r="P73" s="576"/>
      <c r="Q73" s="406"/>
      <c r="R73" s="381"/>
      <c r="S73" s="406"/>
      <c r="T73" s="381"/>
      <c r="U73" s="406"/>
      <c r="V73" s="429"/>
      <c r="W73" s="406"/>
      <c r="X73" s="381"/>
      <c r="Y73" s="397"/>
      <c r="Z73" s="381"/>
      <c r="AA73" s="103" t="s">
        <v>116</v>
      </c>
      <c r="AB73" s="81">
        <v>0.05</v>
      </c>
      <c r="AC73" s="61">
        <v>0</v>
      </c>
      <c r="AD73" s="95"/>
      <c r="AE73" s="61"/>
      <c r="AF73" s="95"/>
      <c r="AG73" s="38">
        <f>8000000+3770000</f>
        <v>11770000</v>
      </c>
      <c r="AH73" s="573"/>
      <c r="AI73" s="573"/>
      <c r="AJ73" s="541"/>
      <c r="AK73" s="394"/>
      <c r="AL73" s="515"/>
      <c r="AM73" s="515"/>
      <c r="AN73" s="394"/>
      <c r="AO73" s="394"/>
      <c r="AP73" s="459"/>
      <c r="AQ73" s="286"/>
      <c r="AR73" s="525"/>
      <c r="AS73" s="525"/>
      <c r="AT73" s="569"/>
      <c r="AU73" s="500"/>
      <c r="AV73" s="276"/>
      <c r="AW73" s="564"/>
      <c r="AX73" s="456"/>
      <c r="AY73" s="550"/>
      <c r="AZ73" s="500"/>
      <c r="BA73" s="453"/>
      <c r="BB73" s="453"/>
      <c r="BC73" s="456"/>
      <c r="BD73" s="459"/>
      <c r="BE73" s="462"/>
      <c r="BF73" s="453"/>
      <c r="BG73" s="760"/>
      <c r="BH73" s="456"/>
      <c r="BI73" s="550"/>
      <c r="BJ73" s="500"/>
      <c r="BK73" s="506"/>
      <c r="BL73" s="11"/>
      <c r="BM73" s="11"/>
      <c r="BN73" s="15"/>
      <c r="BO73" s="15"/>
      <c r="BP73" s="11"/>
      <c r="BQ73" s="11"/>
      <c r="BR73" s="6"/>
      <c r="BS73" s="6"/>
      <c r="BT73" s="6"/>
      <c r="BU73" s="6"/>
    </row>
    <row r="74" spans="1:73" s="44" customFormat="1" ht="15.75" customHeight="1" x14ac:dyDescent="0.25">
      <c r="A74" s="14"/>
      <c r="B74" s="138"/>
      <c r="C74" s="174"/>
      <c r="D74" s="716"/>
      <c r="E74" s="168"/>
      <c r="F74" s="136"/>
      <c r="G74" s="157"/>
      <c r="H74" s="573"/>
      <c r="I74" s="579"/>
      <c r="J74" s="576"/>
      <c r="K74" s="573"/>
      <c r="L74" s="573"/>
      <c r="M74" s="576"/>
      <c r="N74" s="582"/>
      <c r="O74" s="576"/>
      <c r="P74" s="576"/>
      <c r="Q74" s="406"/>
      <c r="R74" s="381"/>
      <c r="S74" s="406"/>
      <c r="T74" s="381"/>
      <c r="U74" s="406"/>
      <c r="V74" s="429"/>
      <c r="W74" s="406"/>
      <c r="X74" s="381"/>
      <c r="Y74" s="397"/>
      <c r="Z74" s="381"/>
      <c r="AA74" s="354" t="s">
        <v>133</v>
      </c>
      <c r="AB74" s="355">
        <v>0.25</v>
      </c>
      <c r="AC74" s="356">
        <f>24/35</f>
        <v>0.68571428571428572</v>
      </c>
      <c r="AD74" s="357"/>
      <c r="AE74" s="358" t="s">
        <v>324</v>
      </c>
      <c r="AF74" s="95" t="s">
        <v>302</v>
      </c>
      <c r="AG74" s="38">
        <f>27680000+40310100</f>
        <v>67990100</v>
      </c>
      <c r="AH74" s="573"/>
      <c r="AI74" s="573"/>
      <c r="AJ74" s="541"/>
      <c r="AK74" s="394"/>
      <c r="AL74" s="515"/>
      <c r="AM74" s="515"/>
      <c r="AN74" s="394"/>
      <c r="AO74" s="394"/>
      <c r="AP74" s="459"/>
      <c r="AQ74" s="286"/>
      <c r="AR74" s="525"/>
      <c r="AS74" s="525"/>
      <c r="AT74" s="569"/>
      <c r="AU74" s="500"/>
      <c r="AV74" s="276"/>
      <c r="AW74" s="564"/>
      <c r="AX74" s="456"/>
      <c r="AY74" s="550"/>
      <c r="AZ74" s="500"/>
      <c r="BA74" s="453"/>
      <c r="BB74" s="453"/>
      <c r="BC74" s="456"/>
      <c r="BD74" s="459"/>
      <c r="BE74" s="462"/>
      <c r="BF74" s="453"/>
      <c r="BG74" s="760"/>
      <c r="BH74" s="456"/>
      <c r="BI74" s="550"/>
      <c r="BJ74" s="500"/>
      <c r="BK74" s="506"/>
      <c r="BL74" s="11"/>
      <c r="BM74" s="11"/>
      <c r="BN74" s="15"/>
      <c r="BO74" s="15"/>
      <c r="BP74" s="11"/>
      <c r="BQ74" s="11"/>
      <c r="BR74" s="6"/>
      <c r="BS74" s="6"/>
      <c r="BT74" s="6"/>
      <c r="BU74" s="6"/>
    </row>
    <row r="75" spans="1:73" s="44" customFormat="1" ht="15.75" customHeight="1" x14ac:dyDescent="0.25">
      <c r="A75" s="14"/>
      <c r="B75" s="138"/>
      <c r="C75" s="174"/>
      <c r="D75" s="716"/>
      <c r="E75" s="168"/>
      <c r="F75" s="136"/>
      <c r="G75" s="157"/>
      <c r="H75" s="573"/>
      <c r="I75" s="579"/>
      <c r="J75" s="576"/>
      <c r="K75" s="573"/>
      <c r="L75" s="573"/>
      <c r="M75" s="576"/>
      <c r="N75" s="582"/>
      <c r="O75" s="576"/>
      <c r="P75" s="576"/>
      <c r="Q75" s="406"/>
      <c r="R75" s="381"/>
      <c r="S75" s="406"/>
      <c r="T75" s="381"/>
      <c r="U75" s="406"/>
      <c r="V75" s="429"/>
      <c r="W75" s="406"/>
      <c r="X75" s="381"/>
      <c r="Y75" s="397"/>
      <c r="Z75" s="381"/>
      <c r="AA75" s="103" t="s">
        <v>117</v>
      </c>
      <c r="AB75" s="82">
        <v>0.1</v>
      </c>
      <c r="AC75" s="62">
        <v>0</v>
      </c>
      <c r="AD75" s="95"/>
      <c r="AE75" s="114"/>
      <c r="AF75" s="95"/>
      <c r="AG75" s="38">
        <v>56150000</v>
      </c>
      <c r="AH75" s="573"/>
      <c r="AI75" s="573"/>
      <c r="AJ75" s="541"/>
      <c r="AK75" s="394"/>
      <c r="AL75" s="515"/>
      <c r="AM75" s="515"/>
      <c r="AN75" s="394"/>
      <c r="AO75" s="394"/>
      <c r="AP75" s="459"/>
      <c r="AQ75" s="286"/>
      <c r="AR75" s="525"/>
      <c r="AS75" s="525"/>
      <c r="AT75" s="569"/>
      <c r="AU75" s="500"/>
      <c r="AV75" s="276"/>
      <c r="AW75" s="564"/>
      <c r="AX75" s="456"/>
      <c r="AY75" s="550"/>
      <c r="AZ75" s="500"/>
      <c r="BA75" s="453"/>
      <c r="BB75" s="453"/>
      <c r="BC75" s="456"/>
      <c r="BD75" s="459"/>
      <c r="BE75" s="462"/>
      <c r="BF75" s="453"/>
      <c r="BG75" s="760"/>
      <c r="BH75" s="456"/>
      <c r="BI75" s="550"/>
      <c r="BJ75" s="500"/>
      <c r="BK75" s="506"/>
      <c r="BL75" s="11"/>
      <c r="BM75" s="11"/>
      <c r="BN75" s="15"/>
      <c r="BO75" s="15"/>
      <c r="BP75" s="11"/>
      <c r="BQ75" s="11"/>
      <c r="BR75" s="6"/>
      <c r="BS75" s="6"/>
      <c r="BT75" s="6"/>
      <c r="BU75" s="6"/>
    </row>
    <row r="76" spans="1:73" s="44" customFormat="1" ht="15.75" customHeight="1" x14ac:dyDescent="0.25">
      <c r="A76" s="14"/>
      <c r="B76" s="138"/>
      <c r="C76" s="174"/>
      <c r="D76" s="716"/>
      <c r="E76" s="168"/>
      <c r="F76" s="136"/>
      <c r="G76" s="157"/>
      <c r="H76" s="573"/>
      <c r="I76" s="579"/>
      <c r="J76" s="576"/>
      <c r="K76" s="573"/>
      <c r="L76" s="573"/>
      <c r="M76" s="576"/>
      <c r="N76" s="582"/>
      <c r="O76" s="576"/>
      <c r="P76" s="576"/>
      <c r="Q76" s="406"/>
      <c r="R76" s="381"/>
      <c r="S76" s="406"/>
      <c r="T76" s="381"/>
      <c r="U76" s="406"/>
      <c r="V76" s="429"/>
      <c r="W76" s="406"/>
      <c r="X76" s="381"/>
      <c r="Y76" s="397"/>
      <c r="Z76" s="381"/>
      <c r="AA76" s="214" t="s">
        <v>145</v>
      </c>
      <c r="AB76" s="83">
        <v>0.2</v>
      </c>
      <c r="AC76" s="57">
        <f>AC77*AB77+AC78*AB78+AC79*AB79+AC80*AB80+AC82*AB82+AC83*AB83</f>
        <v>0.28125</v>
      </c>
      <c r="AD76" s="95"/>
      <c r="AE76" s="54" t="s">
        <v>178</v>
      </c>
      <c r="AF76" s="95"/>
      <c r="AG76" s="39"/>
      <c r="AH76" s="573"/>
      <c r="AI76" s="573"/>
      <c r="AJ76" s="541"/>
      <c r="AK76" s="394"/>
      <c r="AL76" s="280" t="s">
        <v>272</v>
      </c>
      <c r="AM76" s="293" t="s">
        <v>273</v>
      </c>
      <c r="AN76" s="283" t="s">
        <v>274</v>
      </c>
      <c r="AO76" s="283" t="s">
        <v>275</v>
      </c>
      <c r="AP76" s="294">
        <v>40310100</v>
      </c>
      <c r="AQ76" s="188">
        <v>40310100</v>
      </c>
      <c r="AR76" s="188">
        <v>0</v>
      </c>
      <c r="AS76" s="525"/>
      <c r="AT76" s="569"/>
      <c r="AU76" s="500"/>
      <c r="AV76" s="205">
        <v>40310100</v>
      </c>
      <c r="AW76" s="205">
        <v>0</v>
      </c>
      <c r="AX76" s="456"/>
      <c r="AY76" s="550"/>
      <c r="AZ76" s="500"/>
      <c r="BA76" s="344">
        <v>40310100</v>
      </c>
      <c r="BB76" s="345">
        <v>0</v>
      </c>
      <c r="BC76" s="456"/>
      <c r="BD76" s="459"/>
      <c r="BE76" s="462"/>
      <c r="BF76" s="344">
        <v>40310100</v>
      </c>
      <c r="BG76" s="350">
        <v>0</v>
      </c>
      <c r="BH76" s="456"/>
      <c r="BI76" s="550"/>
      <c r="BJ76" s="500"/>
      <c r="BK76" s="506"/>
      <c r="BL76" s="11"/>
      <c r="BM76" s="11"/>
      <c r="BN76" s="15"/>
      <c r="BO76" s="15"/>
      <c r="BP76" s="11"/>
      <c r="BQ76" s="11"/>
      <c r="BR76" s="6"/>
      <c r="BS76" s="6"/>
      <c r="BT76" s="6"/>
      <c r="BU76" s="6"/>
    </row>
    <row r="77" spans="1:73" s="44" customFormat="1" ht="15.75" customHeight="1" x14ac:dyDescent="0.25">
      <c r="A77" s="14"/>
      <c r="B77" s="138"/>
      <c r="C77" s="174"/>
      <c r="D77" s="716"/>
      <c r="E77" s="168"/>
      <c r="F77" s="136"/>
      <c r="G77" s="157"/>
      <c r="H77" s="573"/>
      <c r="I77" s="579"/>
      <c r="J77" s="576"/>
      <c r="K77" s="573"/>
      <c r="L77" s="573"/>
      <c r="M77" s="576"/>
      <c r="N77" s="582"/>
      <c r="O77" s="576"/>
      <c r="P77" s="576"/>
      <c r="Q77" s="406"/>
      <c r="R77" s="381"/>
      <c r="S77" s="406"/>
      <c r="T77" s="381"/>
      <c r="U77" s="406"/>
      <c r="V77" s="429"/>
      <c r="W77" s="406"/>
      <c r="X77" s="381"/>
      <c r="Y77" s="397"/>
      <c r="Z77" s="381"/>
      <c r="AA77" s="46" t="s">
        <v>118</v>
      </c>
      <c r="AB77" s="84">
        <v>0.15</v>
      </c>
      <c r="AC77" s="54">
        <f>0/48</f>
        <v>0</v>
      </c>
      <c r="AD77" s="95"/>
      <c r="AE77" s="54"/>
      <c r="AF77" s="95" t="s">
        <v>171</v>
      </c>
      <c r="AG77" s="39">
        <v>48000000</v>
      </c>
      <c r="AH77" s="573"/>
      <c r="AI77" s="573"/>
      <c r="AJ77" s="541"/>
      <c r="AK77" s="394"/>
      <c r="AL77" s="280" t="s">
        <v>267</v>
      </c>
      <c r="AM77" s="283" t="s">
        <v>271</v>
      </c>
      <c r="AN77" s="283" t="s">
        <v>268</v>
      </c>
      <c r="AO77" s="283" t="s">
        <v>269</v>
      </c>
      <c r="AP77" s="294">
        <v>48000000</v>
      </c>
      <c r="AQ77" s="199">
        <v>48000000</v>
      </c>
      <c r="AR77" s="188">
        <v>19633500</v>
      </c>
      <c r="AS77" s="525"/>
      <c r="AT77" s="569"/>
      <c r="AU77" s="500"/>
      <c r="AV77" s="208">
        <v>48000000</v>
      </c>
      <c r="AW77" s="205">
        <v>26906333</v>
      </c>
      <c r="AX77" s="456"/>
      <c r="AY77" s="550"/>
      <c r="AZ77" s="500"/>
      <c r="BA77" s="344">
        <v>48000000</v>
      </c>
      <c r="BB77" s="344">
        <f>+AW77+4818500</f>
        <v>31724833</v>
      </c>
      <c r="BC77" s="456"/>
      <c r="BD77" s="459"/>
      <c r="BE77" s="462"/>
      <c r="BF77" s="344">
        <v>48000000</v>
      </c>
      <c r="BG77" s="350">
        <v>41543333</v>
      </c>
      <c r="BH77" s="456"/>
      <c r="BI77" s="550"/>
      <c r="BJ77" s="500"/>
      <c r="BK77" s="506"/>
      <c r="BL77" s="11"/>
      <c r="BM77" s="11"/>
      <c r="BN77" s="15"/>
      <c r="BO77" s="15"/>
      <c r="BP77" s="11"/>
      <c r="BQ77" s="11"/>
      <c r="BR77" s="6"/>
      <c r="BS77" s="6"/>
      <c r="BT77" s="6"/>
      <c r="BU77" s="6"/>
    </row>
    <row r="78" spans="1:73" s="44" customFormat="1" ht="15.75" customHeight="1" x14ac:dyDescent="0.25">
      <c r="A78" s="14"/>
      <c r="B78" s="138"/>
      <c r="C78" s="174"/>
      <c r="D78" s="716"/>
      <c r="E78" s="168"/>
      <c r="F78" s="136"/>
      <c r="G78" s="157"/>
      <c r="H78" s="573"/>
      <c r="I78" s="579"/>
      <c r="J78" s="576"/>
      <c r="K78" s="573"/>
      <c r="L78" s="573"/>
      <c r="M78" s="576"/>
      <c r="N78" s="582"/>
      <c r="O78" s="576"/>
      <c r="P78" s="576"/>
      <c r="Q78" s="406"/>
      <c r="R78" s="381"/>
      <c r="S78" s="406"/>
      <c r="T78" s="381"/>
      <c r="U78" s="406"/>
      <c r="V78" s="429"/>
      <c r="W78" s="406"/>
      <c r="X78" s="381"/>
      <c r="Y78" s="397"/>
      <c r="Z78" s="381"/>
      <c r="AA78" s="105" t="s">
        <v>130</v>
      </c>
      <c r="AB78" s="85">
        <v>0.25</v>
      </c>
      <c r="AC78" s="54">
        <f>18/144</f>
        <v>0.125</v>
      </c>
      <c r="AD78" s="107"/>
      <c r="AE78" s="54" t="s">
        <v>323</v>
      </c>
      <c r="AF78" s="107" t="s">
        <v>170</v>
      </c>
      <c r="AG78" s="39">
        <v>1500000000</v>
      </c>
      <c r="AH78" s="573"/>
      <c r="AI78" s="573"/>
      <c r="AJ78" s="541"/>
      <c r="AK78" s="394"/>
      <c r="AL78" s="541" t="s">
        <v>262</v>
      </c>
      <c r="AM78" s="541" t="s">
        <v>263</v>
      </c>
      <c r="AN78" s="394" t="s">
        <v>264</v>
      </c>
      <c r="AO78" s="394" t="s">
        <v>265</v>
      </c>
      <c r="AP78" s="459">
        <v>0</v>
      </c>
      <c r="AQ78" s="567">
        <v>1848973024</v>
      </c>
      <c r="AR78" s="525">
        <v>687700000</v>
      </c>
      <c r="AS78" s="525"/>
      <c r="AT78" s="569"/>
      <c r="AU78" s="500"/>
      <c r="AV78" s="555">
        <v>1848973024</v>
      </c>
      <c r="AW78" s="564">
        <v>710864000</v>
      </c>
      <c r="AX78" s="456"/>
      <c r="AY78" s="550"/>
      <c r="AZ78" s="500"/>
      <c r="BA78" s="478">
        <v>1848973024</v>
      </c>
      <c r="BB78" s="453">
        <f>+AW78+30000000</f>
        <v>740864000</v>
      </c>
      <c r="BC78" s="456"/>
      <c r="BD78" s="459"/>
      <c r="BE78" s="462"/>
      <c r="BF78" s="478">
        <v>1848973024</v>
      </c>
      <c r="BG78" s="760">
        <v>1140864000</v>
      </c>
      <c r="BH78" s="456"/>
      <c r="BI78" s="550"/>
      <c r="BJ78" s="500"/>
      <c r="BK78" s="506"/>
      <c r="BL78" s="11"/>
      <c r="BM78" s="11"/>
      <c r="BN78" s="15"/>
      <c r="BO78" s="15"/>
      <c r="BP78" s="31"/>
      <c r="BQ78" s="11"/>
      <c r="BR78" s="6"/>
      <c r="BS78" s="6"/>
      <c r="BT78" s="6"/>
      <c r="BU78" s="6"/>
    </row>
    <row r="79" spans="1:73" s="44" customFormat="1" ht="15.75" customHeight="1" x14ac:dyDescent="0.25">
      <c r="A79" s="14"/>
      <c r="B79" s="138"/>
      <c r="C79" s="174"/>
      <c r="D79" s="716"/>
      <c r="E79" s="168"/>
      <c r="F79" s="136"/>
      <c r="G79" s="157"/>
      <c r="H79" s="573"/>
      <c r="I79" s="579"/>
      <c r="J79" s="576"/>
      <c r="K79" s="573"/>
      <c r="L79" s="573"/>
      <c r="M79" s="576"/>
      <c r="N79" s="582"/>
      <c r="O79" s="576"/>
      <c r="P79" s="576"/>
      <c r="Q79" s="406"/>
      <c r="R79" s="381"/>
      <c r="S79" s="406"/>
      <c r="T79" s="381"/>
      <c r="U79" s="406"/>
      <c r="V79" s="429"/>
      <c r="W79" s="406"/>
      <c r="X79" s="381"/>
      <c r="Y79" s="397"/>
      <c r="Z79" s="381"/>
      <c r="AA79" s="105" t="s">
        <v>131</v>
      </c>
      <c r="AB79" s="63">
        <v>0.1</v>
      </c>
      <c r="AC79" s="61">
        <v>0</v>
      </c>
      <c r="AD79" s="95"/>
      <c r="AE79" s="61"/>
      <c r="AF79" s="95"/>
      <c r="AG79" s="39">
        <v>24000000</v>
      </c>
      <c r="AH79" s="573"/>
      <c r="AI79" s="573"/>
      <c r="AJ79" s="541"/>
      <c r="AK79" s="394"/>
      <c r="AL79" s="541"/>
      <c r="AM79" s="541"/>
      <c r="AN79" s="394"/>
      <c r="AO79" s="394"/>
      <c r="AP79" s="459"/>
      <c r="AQ79" s="567"/>
      <c r="AR79" s="525"/>
      <c r="AS79" s="525"/>
      <c r="AT79" s="569"/>
      <c r="AU79" s="500"/>
      <c r="AV79" s="555"/>
      <c r="AW79" s="564"/>
      <c r="AX79" s="456"/>
      <c r="AY79" s="550"/>
      <c r="AZ79" s="500"/>
      <c r="BA79" s="478"/>
      <c r="BB79" s="453"/>
      <c r="BC79" s="456"/>
      <c r="BD79" s="459"/>
      <c r="BE79" s="462"/>
      <c r="BF79" s="478"/>
      <c r="BG79" s="760"/>
      <c r="BH79" s="456"/>
      <c r="BI79" s="550"/>
      <c r="BJ79" s="500"/>
      <c r="BK79" s="506"/>
      <c r="BL79" s="11"/>
      <c r="BM79" s="40"/>
      <c r="BN79" s="15"/>
      <c r="BO79" s="15"/>
      <c r="BP79" s="11"/>
      <c r="BQ79" s="11"/>
      <c r="BR79" s="6"/>
      <c r="BS79" s="6"/>
      <c r="BT79" s="6"/>
      <c r="BU79" s="6"/>
    </row>
    <row r="80" spans="1:73" s="44" customFormat="1" ht="15.75" customHeight="1" x14ac:dyDescent="0.25">
      <c r="A80" s="14"/>
      <c r="B80" s="138"/>
      <c r="C80" s="174"/>
      <c r="D80" s="716"/>
      <c r="E80" s="168"/>
      <c r="F80" s="136"/>
      <c r="G80" s="157"/>
      <c r="H80" s="573"/>
      <c r="I80" s="579"/>
      <c r="J80" s="576"/>
      <c r="K80" s="573"/>
      <c r="L80" s="573"/>
      <c r="M80" s="576"/>
      <c r="N80" s="582"/>
      <c r="O80" s="576"/>
      <c r="P80" s="576"/>
      <c r="Q80" s="406"/>
      <c r="R80" s="381"/>
      <c r="S80" s="406"/>
      <c r="T80" s="381"/>
      <c r="U80" s="406"/>
      <c r="V80" s="429"/>
      <c r="W80" s="406"/>
      <c r="X80" s="381"/>
      <c r="Y80" s="397"/>
      <c r="Z80" s="381"/>
      <c r="AA80" s="658" t="s">
        <v>146</v>
      </c>
      <c r="AB80" s="441">
        <v>0.1</v>
      </c>
      <c r="AC80" s="441">
        <f>0/8</f>
        <v>0</v>
      </c>
      <c r="AD80" s="95"/>
      <c r="AE80" s="374"/>
      <c r="AF80" s="584"/>
      <c r="AG80" s="39"/>
      <c r="AH80" s="573"/>
      <c r="AI80" s="573"/>
      <c r="AJ80" s="541"/>
      <c r="AK80" s="394"/>
      <c r="AL80" s="293" t="s">
        <v>258</v>
      </c>
      <c r="AM80" s="293" t="s">
        <v>257</v>
      </c>
      <c r="AN80" s="283" t="s">
        <v>276</v>
      </c>
      <c r="AO80" s="283" t="s">
        <v>277</v>
      </c>
      <c r="AP80" s="294">
        <v>491697889</v>
      </c>
      <c r="AQ80" s="188">
        <v>491697889</v>
      </c>
      <c r="AR80" s="188">
        <v>142639809</v>
      </c>
      <c r="AS80" s="525"/>
      <c r="AT80" s="569"/>
      <c r="AU80" s="500"/>
      <c r="AV80" s="205">
        <v>491697889</v>
      </c>
      <c r="AW80" s="205">
        <v>186272069</v>
      </c>
      <c r="AX80" s="456"/>
      <c r="AY80" s="550"/>
      <c r="AZ80" s="500"/>
      <c r="BA80" s="344">
        <v>491697889</v>
      </c>
      <c r="BB80" s="344">
        <v>229904329</v>
      </c>
      <c r="BC80" s="456"/>
      <c r="BD80" s="459"/>
      <c r="BE80" s="462"/>
      <c r="BF80" s="344">
        <v>491697889</v>
      </c>
      <c r="BG80" s="350">
        <v>273536589</v>
      </c>
      <c r="BH80" s="456"/>
      <c r="BI80" s="550"/>
      <c r="BJ80" s="500"/>
      <c r="BK80" s="506"/>
      <c r="BL80" s="11"/>
      <c r="BM80" s="40"/>
      <c r="BN80" s="15"/>
      <c r="BO80" s="15"/>
      <c r="BP80" s="11"/>
      <c r="BQ80" s="11"/>
      <c r="BR80" s="6"/>
      <c r="BS80" s="6"/>
      <c r="BT80" s="6"/>
      <c r="BU80" s="6"/>
    </row>
    <row r="81" spans="1:73" s="44" customFormat="1" ht="15.75" customHeight="1" x14ac:dyDescent="0.25">
      <c r="A81" s="14"/>
      <c r="B81" s="138"/>
      <c r="C81" s="174"/>
      <c r="D81" s="716"/>
      <c r="E81" s="168"/>
      <c r="F81" s="136"/>
      <c r="G81" s="157"/>
      <c r="H81" s="573"/>
      <c r="I81" s="579"/>
      <c r="J81" s="576"/>
      <c r="K81" s="573"/>
      <c r="L81" s="573"/>
      <c r="M81" s="576"/>
      <c r="N81" s="582"/>
      <c r="O81" s="576"/>
      <c r="P81" s="576"/>
      <c r="Q81" s="406"/>
      <c r="R81" s="381"/>
      <c r="S81" s="406"/>
      <c r="T81" s="381"/>
      <c r="U81" s="406"/>
      <c r="V81" s="429"/>
      <c r="W81" s="406"/>
      <c r="X81" s="381"/>
      <c r="Y81" s="397"/>
      <c r="Z81" s="381"/>
      <c r="AA81" s="659"/>
      <c r="AB81" s="680"/>
      <c r="AC81" s="442"/>
      <c r="AD81" s="95"/>
      <c r="AE81" s="376"/>
      <c r="AF81" s="585"/>
      <c r="AG81" s="39">
        <f>58350000+30350000</f>
        <v>88700000</v>
      </c>
      <c r="AH81" s="573"/>
      <c r="AI81" s="573"/>
      <c r="AJ81" s="541"/>
      <c r="AK81" s="394"/>
      <c r="AL81" s="280" t="s">
        <v>262</v>
      </c>
      <c r="AM81" s="283" t="s">
        <v>263</v>
      </c>
      <c r="AN81" s="283" t="s">
        <v>264</v>
      </c>
      <c r="AO81" s="283" t="s">
        <v>265</v>
      </c>
      <c r="AP81" s="294">
        <v>0</v>
      </c>
      <c r="AQ81" s="201">
        <v>48131971</v>
      </c>
      <c r="AR81" s="188">
        <v>12545971</v>
      </c>
      <c r="AS81" s="525"/>
      <c r="AT81" s="569"/>
      <c r="AU81" s="500"/>
      <c r="AV81" s="209">
        <v>48131971</v>
      </c>
      <c r="AW81" s="205">
        <v>22545971</v>
      </c>
      <c r="AX81" s="456"/>
      <c r="AY81" s="550"/>
      <c r="AZ81" s="500"/>
      <c r="BA81" s="346">
        <v>48131971</v>
      </c>
      <c r="BB81" s="344">
        <f>AW81+8224000</f>
        <v>30769971</v>
      </c>
      <c r="BC81" s="456"/>
      <c r="BD81" s="459"/>
      <c r="BE81" s="462"/>
      <c r="BF81" s="346">
        <v>48131971</v>
      </c>
      <c r="BG81" s="351">
        <v>39423971</v>
      </c>
      <c r="BH81" s="456"/>
      <c r="BI81" s="550"/>
      <c r="BJ81" s="500"/>
      <c r="BK81" s="506"/>
      <c r="BL81" s="11"/>
      <c r="BM81" s="11"/>
      <c r="BN81" s="15"/>
      <c r="BO81" s="15"/>
      <c r="BP81" s="11"/>
      <c r="BQ81" s="11"/>
      <c r="BR81" s="6"/>
      <c r="BS81" s="6"/>
      <c r="BT81" s="6"/>
      <c r="BU81" s="6"/>
    </row>
    <row r="82" spans="1:73" s="44" customFormat="1" ht="15.75" customHeight="1" x14ac:dyDescent="0.25">
      <c r="A82" s="14"/>
      <c r="B82" s="138"/>
      <c r="C82" s="174"/>
      <c r="D82" s="716"/>
      <c r="E82" s="168"/>
      <c r="F82" s="136"/>
      <c r="G82" s="157"/>
      <c r="H82" s="573"/>
      <c r="I82" s="579"/>
      <c r="J82" s="576"/>
      <c r="K82" s="573"/>
      <c r="L82" s="573"/>
      <c r="M82" s="576"/>
      <c r="N82" s="582"/>
      <c r="O82" s="576"/>
      <c r="P82" s="576"/>
      <c r="Q82" s="406"/>
      <c r="R82" s="381"/>
      <c r="S82" s="406"/>
      <c r="T82" s="381"/>
      <c r="U82" s="406"/>
      <c r="V82" s="429"/>
      <c r="W82" s="406"/>
      <c r="X82" s="381"/>
      <c r="Y82" s="397"/>
      <c r="Z82" s="381"/>
      <c r="AA82" s="105" t="s">
        <v>147</v>
      </c>
      <c r="AB82" s="66">
        <v>0.25</v>
      </c>
      <c r="AC82" s="54">
        <v>1</v>
      </c>
      <c r="AD82" s="95"/>
      <c r="AE82" s="54" t="s">
        <v>322</v>
      </c>
      <c r="AF82" s="95" t="s">
        <v>325</v>
      </c>
      <c r="AG82" s="39">
        <f>12000000+50000000</f>
        <v>62000000</v>
      </c>
      <c r="AH82" s="573"/>
      <c r="AI82" s="573"/>
      <c r="AJ82" s="541"/>
      <c r="AK82" s="394"/>
      <c r="AL82" s="293" t="s">
        <v>267</v>
      </c>
      <c r="AM82" s="283" t="s">
        <v>271</v>
      </c>
      <c r="AN82" s="293" t="s">
        <v>268</v>
      </c>
      <c r="AO82" s="293" t="s">
        <v>269</v>
      </c>
      <c r="AP82" s="294">
        <v>12000000</v>
      </c>
      <c r="AQ82" s="199">
        <v>12000000</v>
      </c>
      <c r="AR82" s="188">
        <v>0</v>
      </c>
      <c r="AS82" s="525"/>
      <c r="AT82" s="569"/>
      <c r="AU82" s="500"/>
      <c r="AV82" s="208">
        <v>12000000</v>
      </c>
      <c r="AW82" s="205">
        <v>12000000</v>
      </c>
      <c r="AX82" s="456"/>
      <c r="AY82" s="550"/>
      <c r="AZ82" s="500"/>
      <c r="BA82" s="344">
        <v>12000000</v>
      </c>
      <c r="BB82" s="344">
        <f>+AW82</f>
        <v>12000000</v>
      </c>
      <c r="BC82" s="456"/>
      <c r="BD82" s="459"/>
      <c r="BE82" s="462"/>
      <c r="BF82" s="344">
        <v>12000000</v>
      </c>
      <c r="BG82" s="350">
        <v>12000000</v>
      </c>
      <c r="BH82" s="456"/>
      <c r="BI82" s="550"/>
      <c r="BJ82" s="500"/>
      <c r="BK82" s="506"/>
      <c r="BL82" s="11"/>
      <c r="BM82" s="11"/>
      <c r="BN82" s="15"/>
      <c r="BO82" s="15"/>
      <c r="BP82" s="11"/>
      <c r="BQ82" s="11"/>
      <c r="BR82" s="6"/>
      <c r="BS82" s="6"/>
      <c r="BT82" s="6"/>
      <c r="BU82" s="6"/>
    </row>
    <row r="83" spans="1:73" s="44" customFormat="1" ht="15.75" customHeight="1" x14ac:dyDescent="0.25">
      <c r="A83" s="14"/>
      <c r="B83" s="138"/>
      <c r="C83" s="174"/>
      <c r="D83" s="716"/>
      <c r="E83" s="168"/>
      <c r="F83" s="136"/>
      <c r="G83" s="157"/>
      <c r="H83" s="573"/>
      <c r="I83" s="579"/>
      <c r="J83" s="576"/>
      <c r="K83" s="573"/>
      <c r="L83" s="573"/>
      <c r="M83" s="576"/>
      <c r="N83" s="582"/>
      <c r="O83" s="576"/>
      <c r="P83" s="576"/>
      <c r="Q83" s="406"/>
      <c r="R83" s="381"/>
      <c r="S83" s="406"/>
      <c r="T83" s="381"/>
      <c r="U83" s="406"/>
      <c r="V83" s="429"/>
      <c r="W83" s="406"/>
      <c r="X83" s="381"/>
      <c r="Y83" s="397"/>
      <c r="Z83" s="381"/>
      <c r="AA83" s="105" t="s">
        <v>148</v>
      </c>
      <c r="AB83" s="73">
        <v>0.15</v>
      </c>
      <c r="AC83" s="54">
        <v>0</v>
      </c>
      <c r="AD83" s="95"/>
      <c r="AE83" s="54"/>
      <c r="AF83" s="95"/>
      <c r="AG83" s="39">
        <f>11868029+50000000</f>
        <v>61868029</v>
      </c>
      <c r="AH83" s="573"/>
      <c r="AI83" s="573"/>
      <c r="AJ83" s="541"/>
      <c r="AK83" s="394"/>
      <c r="AL83" s="515" t="s">
        <v>262</v>
      </c>
      <c r="AM83" s="394" t="s">
        <v>263</v>
      </c>
      <c r="AN83" s="394" t="s">
        <v>264</v>
      </c>
      <c r="AO83" s="394" t="s">
        <v>265</v>
      </c>
      <c r="AP83" s="459">
        <v>0</v>
      </c>
      <c r="AQ83" s="567">
        <v>40168029</v>
      </c>
      <c r="AR83" s="525">
        <v>0</v>
      </c>
      <c r="AS83" s="525"/>
      <c r="AT83" s="569"/>
      <c r="AU83" s="500"/>
      <c r="AV83" s="555">
        <v>40168029</v>
      </c>
      <c r="AW83" s="564">
        <v>0</v>
      </c>
      <c r="AX83" s="456"/>
      <c r="AY83" s="550"/>
      <c r="AZ83" s="500"/>
      <c r="BA83" s="478">
        <v>40168029</v>
      </c>
      <c r="BB83" s="453">
        <v>0</v>
      </c>
      <c r="BC83" s="456"/>
      <c r="BD83" s="459"/>
      <c r="BE83" s="462"/>
      <c r="BF83" s="478">
        <v>40168029</v>
      </c>
      <c r="BG83" s="760">
        <v>0</v>
      </c>
      <c r="BH83" s="456"/>
      <c r="BI83" s="550"/>
      <c r="BJ83" s="500"/>
      <c r="BK83" s="506"/>
      <c r="BL83" s="11"/>
      <c r="BM83" s="11"/>
      <c r="BN83" s="15"/>
      <c r="BO83" s="15"/>
      <c r="BP83" s="11"/>
      <c r="BQ83" s="11"/>
      <c r="BR83" s="6"/>
      <c r="BS83" s="6"/>
      <c r="BT83" s="6"/>
      <c r="BU83" s="6"/>
    </row>
    <row r="84" spans="1:73" s="44" customFormat="1" ht="15.75" customHeight="1" x14ac:dyDescent="0.25">
      <c r="A84" s="14"/>
      <c r="B84" s="138"/>
      <c r="C84" s="174"/>
      <c r="D84" s="716"/>
      <c r="E84" s="168"/>
      <c r="F84" s="136"/>
      <c r="G84" s="157"/>
      <c r="H84" s="573"/>
      <c r="I84" s="579"/>
      <c r="J84" s="576"/>
      <c r="K84" s="573"/>
      <c r="L84" s="573"/>
      <c r="M84" s="576"/>
      <c r="N84" s="582"/>
      <c r="O84" s="576"/>
      <c r="P84" s="576"/>
      <c r="Q84" s="406"/>
      <c r="R84" s="381"/>
      <c r="S84" s="406"/>
      <c r="T84" s="381"/>
      <c r="U84" s="406"/>
      <c r="V84" s="429"/>
      <c r="W84" s="406"/>
      <c r="X84" s="381"/>
      <c r="Y84" s="397"/>
      <c r="Z84" s="381"/>
      <c r="AA84" s="105" t="s">
        <v>119</v>
      </c>
      <c r="AB84" s="83">
        <v>0.1</v>
      </c>
      <c r="AC84" s="57">
        <f>1/5</f>
        <v>0.2</v>
      </c>
      <c r="AD84" s="95"/>
      <c r="AE84" s="54" t="s">
        <v>348</v>
      </c>
      <c r="AF84" s="94" t="s">
        <v>360</v>
      </c>
      <c r="AG84" s="38">
        <v>28300000</v>
      </c>
      <c r="AH84" s="573"/>
      <c r="AI84" s="573"/>
      <c r="AJ84" s="541"/>
      <c r="AK84" s="394"/>
      <c r="AL84" s="515"/>
      <c r="AM84" s="394"/>
      <c r="AN84" s="394"/>
      <c r="AO84" s="394"/>
      <c r="AP84" s="459"/>
      <c r="AQ84" s="567"/>
      <c r="AR84" s="525"/>
      <c r="AS84" s="525"/>
      <c r="AT84" s="569"/>
      <c r="AU84" s="500"/>
      <c r="AV84" s="555"/>
      <c r="AW84" s="564"/>
      <c r="AX84" s="456"/>
      <c r="AY84" s="550"/>
      <c r="AZ84" s="500"/>
      <c r="BA84" s="478"/>
      <c r="BB84" s="453"/>
      <c r="BC84" s="456"/>
      <c r="BD84" s="459"/>
      <c r="BE84" s="462"/>
      <c r="BF84" s="478"/>
      <c r="BG84" s="760"/>
      <c r="BH84" s="456"/>
      <c r="BI84" s="550"/>
      <c r="BJ84" s="500"/>
      <c r="BK84" s="506"/>
      <c r="BL84" s="11"/>
      <c r="BM84" s="11"/>
      <c r="BN84" s="15"/>
      <c r="BO84" s="15"/>
      <c r="BP84" s="11"/>
      <c r="BQ84" s="11"/>
      <c r="BR84" s="6"/>
      <c r="BS84" s="6"/>
      <c r="BT84" s="6"/>
      <c r="BU84" s="6"/>
    </row>
    <row r="85" spans="1:73" s="44" customFormat="1" ht="15.75" customHeight="1" x14ac:dyDescent="0.25">
      <c r="A85" s="14"/>
      <c r="B85" s="138"/>
      <c r="C85" s="174"/>
      <c r="D85" s="716"/>
      <c r="E85" s="168"/>
      <c r="F85" s="136"/>
      <c r="G85" s="157"/>
      <c r="H85" s="574"/>
      <c r="I85" s="580"/>
      <c r="J85" s="577"/>
      <c r="K85" s="574"/>
      <c r="L85" s="574"/>
      <c r="M85" s="577"/>
      <c r="N85" s="583"/>
      <c r="O85" s="577"/>
      <c r="P85" s="577"/>
      <c r="Q85" s="407"/>
      <c r="R85" s="382"/>
      <c r="S85" s="407"/>
      <c r="T85" s="382"/>
      <c r="U85" s="407"/>
      <c r="V85" s="430"/>
      <c r="W85" s="407"/>
      <c r="X85" s="382"/>
      <c r="Y85" s="398"/>
      <c r="Z85" s="382"/>
      <c r="AA85" s="105" t="s">
        <v>120</v>
      </c>
      <c r="AB85" s="83">
        <v>0.15</v>
      </c>
      <c r="AC85" s="57">
        <v>0</v>
      </c>
      <c r="AD85" s="95"/>
      <c r="AE85" s="55"/>
      <c r="AF85" s="95"/>
      <c r="AG85" s="38">
        <f>139788000+66000000</f>
        <v>205788000</v>
      </c>
      <c r="AH85" s="574"/>
      <c r="AI85" s="574"/>
      <c r="AJ85" s="541"/>
      <c r="AK85" s="394"/>
      <c r="AL85" s="299" t="s">
        <v>267</v>
      </c>
      <c r="AM85" s="288" t="s">
        <v>271</v>
      </c>
      <c r="AN85" s="299" t="s">
        <v>268</v>
      </c>
      <c r="AO85" s="299" t="s">
        <v>269</v>
      </c>
      <c r="AP85" s="126">
        <v>18400000</v>
      </c>
      <c r="AQ85" s="199">
        <v>18400000</v>
      </c>
      <c r="AR85" s="188">
        <v>0</v>
      </c>
      <c r="AS85" s="526"/>
      <c r="AT85" s="570"/>
      <c r="AU85" s="501"/>
      <c r="AV85" s="208">
        <v>18400000</v>
      </c>
      <c r="AW85" s="205">
        <v>2545667</v>
      </c>
      <c r="AX85" s="457"/>
      <c r="AY85" s="551"/>
      <c r="AZ85" s="501"/>
      <c r="BA85" s="344">
        <v>18400000</v>
      </c>
      <c r="BB85" s="344">
        <f>+AW85+5000000</f>
        <v>7545667</v>
      </c>
      <c r="BC85" s="457"/>
      <c r="BD85" s="460"/>
      <c r="BE85" s="463"/>
      <c r="BF85" s="344">
        <v>18400000</v>
      </c>
      <c r="BG85" s="350">
        <v>7545667</v>
      </c>
      <c r="BH85" s="457"/>
      <c r="BI85" s="551"/>
      <c r="BJ85" s="501"/>
      <c r="BK85" s="507"/>
      <c r="BL85" s="11"/>
      <c r="BM85" s="11"/>
      <c r="BN85" s="16"/>
      <c r="BO85" s="11"/>
      <c r="BP85" s="11"/>
      <c r="BQ85" s="11"/>
      <c r="BR85" s="6"/>
      <c r="BS85" s="6"/>
      <c r="BT85" s="6"/>
      <c r="BU85" s="6"/>
    </row>
    <row r="86" spans="1:73" s="240" customFormat="1" ht="62.25" customHeight="1" x14ac:dyDescent="0.25">
      <c r="A86" s="234"/>
      <c r="B86" s="235"/>
      <c r="C86" s="236"/>
      <c r="D86" s="716"/>
      <c r="E86" s="168"/>
      <c r="F86" s="216"/>
      <c r="G86" s="157"/>
      <c r="H86" s="408" t="s">
        <v>50</v>
      </c>
      <c r="I86" s="170">
        <v>0.25</v>
      </c>
      <c r="J86" s="215" t="s">
        <v>23</v>
      </c>
      <c r="K86" s="408" t="s">
        <v>51</v>
      </c>
      <c r="L86" s="251">
        <v>4</v>
      </c>
      <c r="M86" s="215">
        <v>4</v>
      </c>
      <c r="N86" s="587">
        <v>1</v>
      </c>
      <c r="O86" s="215">
        <v>1</v>
      </c>
      <c r="P86" s="215">
        <v>1</v>
      </c>
      <c r="Q86" s="399">
        <v>0</v>
      </c>
      <c r="R86" s="374">
        <v>0</v>
      </c>
      <c r="S86" s="399">
        <v>0</v>
      </c>
      <c r="T86" s="374">
        <v>0</v>
      </c>
      <c r="U86" s="399">
        <v>0</v>
      </c>
      <c r="V86" s="425">
        <v>0</v>
      </c>
      <c r="W86" s="399">
        <v>0</v>
      </c>
      <c r="X86" s="374">
        <v>0</v>
      </c>
      <c r="Y86" s="359">
        <f>AC86*AB86</f>
        <v>1</v>
      </c>
      <c r="Z86" s="374">
        <f>Y86/P86</f>
        <v>1</v>
      </c>
      <c r="AA86" s="434" t="s">
        <v>109</v>
      </c>
      <c r="AB86" s="591">
        <v>1</v>
      </c>
      <c r="AC86" s="591">
        <v>1</v>
      </c>
      <c r="AD86" s="297"/>
      <c r="AE86" s="449" t="s">
        <v>372</v>
      </c>
      <c r="AF86" s="584"/>
      <c r="AG86" s="285">
        <v>160000000</v>
      </c>
      <c r="AH86" s="587" t="s">
        <v>25</v>
      </c>
      <c r="AI86" s="408" t="s">
        <v>26</v>
      </c>
      <c r="AJ86" s="541"/>
      <c r="AK86" s="394"/>
      <c r="AL86" s="265" t="s">
        <v>270</v>
      </c>
      <c r="AM86" s="290" t="s">
        <v>263</v>
      </c>
      <c r="AN86" s="265" t="s">
        <v>264</v>
      </c>
      <c r="AO86" s="265" t="s">
        <v>265</v>
      </c>
      <c r="AP86" s="285">
        <v>0</v>
      </c>
      <c r="AQ86" s="148">
        <v>111280700</v>
      </c>
      <c r="AR86" s="285">
        <v>0</v>
      </c>
      <c r="AS86" s="524">
        <f>+AQ86+AQ87</f>
        <v>160000000</v>
      </c>
      <c r="AT86" s="524">
        <f>+AR86+AR87</f>
        <v>0</v>
      </c>
      <c r="AU86" s="502">
        <f>+AT86/AS86</f>
        <v>0</v>
      </c>
      <c r="AV86" s="253">
        <v>111280700</v>
      </c>
      <c r="AW86" s="275">
        <v>0</v>
      </c>
      <c r="AX86" s="455">
        <f>+AV86+AV87</f>
        <v>160000000</v>
      </c>
      <c r="AY86" s="566">
        <f t="shared" ref="AY86:AY88" si="0">+AW86+AW87</f>
        <v>0</v>
      </c>
      <c r="AZ86" s="502">
        <f>+AY86/AX86</f>
        <v>0</v>
      </c>
      <c r="BA86" s="347">
        <v>111280700</v>
      </c>
      <c r="BB86" s="320">
        <v>0</v>
      </c>
      <c r="BC86" s="455">
        <f>+BA86+BA87</f>
        <v>160000000</v>
      </c>
      <c r="BD86" s="455">
        <f t="shared" ref="BD86:BD88" si="1">+BB86+BB87</f>
        <v>0</v>
      </c>
      <c r="BE86" s="479">
        <f>+BD86/BC86</f>
        <v>0</v>
      </c>
      <c r="BF86" s="347">
        <v>111280700</v>
      </c>
      <c r="BG86" s="320">
        <v>111280700</v>
      </c>
      <c r="BH86" s="455">
        <f>+BF86+BF87</f>
        <v>160000000</v>
      </c>
      <c r="BI86" s="566">
        <f>+BG86+BG87</f>
        <v>160000000</v>
      </c>
      <c r="BJ86" s="502">
        <f>+BI86/BH86</f>
        <v>1</v>
      </c>
      <c r="BK86" s="508"/>
      <c r="BL86" s="234"/>
      <c r="BM86" s="234"/>
      <c r="BN86" s="234"/>
      <c r="BO86" s="234"/>
      <c r="BP86" s="234"/>
      <c r="BQ86" s="234"/>
      <c r="BR86" s="239"/>
      <c r="BS86" s="239"/>
      <c r="BT86" s="239"/>
      <c r="BU86" s="239"/>
    </row>
    <row r="87" spans="1:73" s="240" customFormat="1" x14ac:dyDescent="0.25">
      <c r="A87" s="234"/>
      <c r="B87" s="235"/>
      <c r="C87" s="236"/>
      <c r="D87" s="716"/>
      <c r="E87" s="168"/>
      <c r="F87" s="216"/>
      <c r="G87" s="157"/>
      <c r="H87" s="409"/>
      <c r="I87" s="168"/>
      <c r="J87" s="216"/>
      <c r="K87" s="409"/>
      <c r="L87" s="252"/>
      <c r="M87" s="216"/>
      <c r="N87" s="595"/>
      <c r="O87" s="216"/>
      <c r="P87" s="216"/>
      <c r="Q87" s="400"/>
      <c r="R87" s="375"/>
      <c r="S87" s="400"/>
      <c r="T87" s="375"/>
      <c r="U87" s="400"/>
      <c r="V87" s="426"/>
      <c r="W87" s="400"/>
      <c r="X87" s="375"/>
      <c r="Y87" s="360"/>
      <c r="Z87" s="375"/>
      <c r="AA87" s="435"/>
      <c r="AB87" s="592"/>
      <c r="AC87" s="592"/>
      <c r="AD87" s="269"/>
      <c r="AE87" s="450"/>
      <c r="AF87" s="440"/>
      <c r="AG87" s="286"/>
      <c r="AH87" s="595"/>
      <c r="AI87" s="409"/>
      <c r="AJ87" s="541"/>
      <c r="AK87" s="394"/>
      <c r="AL87" s="539" t="s">
        <v>267</v>
      </c>
      <c r="AM87" s="539" t="s">
        <v>271</v>
      </c>
      <c r="AN87" s="409" t="s">
        <v>268</v>
      </c>
      <c r="AO87" s="409" t="s">
        <v>269</v>
      </c>
      <c r="AP87" s="525">
        <v>48719300</v>
      </c>
      <c r="AQ87" s="536">
        <v>48719300</v>
      </c>
      <c r="AR87" s="525">
        <v>0</v>
      </c>
      <c r="AS87" s="525"/>
      <c r="AT87" s="525"/>
      <c r="AU87" s="503"/>
      <c r="AV87" s="556">
        <v>48719300</v>
      </c>
      <c r="AW87" s="564">
        <v>0</v>
      </c>
      <c r="AX87" s="456"/>
      <c r="AY87" s="564">
        <f t="shared" si="0"/>
        <v>0</v>
      </c>
      <c r="AZ87" s="503"/>
      <c r="BA87" s="482">
        <v>48719300</v>
      </c>
      <c r="BB87" s="456">
        <v>0</v>
      </c>
      <c r="BC87" s="456"/>
      <c r="BD87" s="456">
        <f t="shared" si="1"/>
        <v>0</v>
      </c>
      <c r="BE87" s="480"/>
      <c r="BF87" s="482">
        <v>48719300</v>
      </c>
      <c r="BG87" s="456">
        <v>48719300</v>
      </c>
      <c r="BH87" s="456"/>
      <c r="BI87" s="564"/>
      <c r="BJ87" s="503"/>
      <c r="BK87" s="509"/>
      <c r="BL87" s="234"/>
      <c r="BM87" s="234"/>
      <c r="BN87" s="234"/>
      <c r="BO87" s="234"/>
      <c r="BP87" s="234"/>
      <c r="BQ87" s="234"/>
      <c r="BR87" s="239"/>
      <c r="BS87" s="239"/>
      <c r="BT87" s="239"/>
      <c r="BU87" s="239"/>
    </row>
    <row r="88" spans="1:73" s="240" customFormat="1" ht="21.75" customHeight="1" x14ac:dyDescent="0.25">
      <c r="A88" s="234"/>
      <c r="B88" s="235"/>
      <c r="C88" s="236"/>
      <c r="D88" s="716"/>
      <c r="E88" s="168"/>
      <c r="F88" s="216"/>
      <c r="G88" s="157"/>
      <c r="H88" s="538"/>
      <c r="I88" s="171"/>
      <c r="J88" s="217"/>
      <c r="K88" s="538"/>
      <c r="L88" s="226"/>
      <c r="M88" s="217"/>
      <c r="N88" s="588"/>
      <c r="O88" s="217"/>
      <c r="P88" s="217"/>
      <c r="Q88" s="401"/>
      <c r="R88" s="376"/>
      <c r="S88" s="401"/>
      <c r="T88" s="376"/>
      <c r="U88" s="401"/>
      <c r="V88" s="427"/>
      <c r="W88" s="401"/>
      <c r="X88" s="376"/>
      <c r="Y88" s="361"/>
      <c r="Z88" s="376"/>
      <c r="AA88" s="436"/>
      <c r="AB88" s="593"/>
      <c r="AC88" s="593"/>
      <c r="AD88" s="298"/>
      <c r="AE88" s="451"/>
      <c r="AF88" s="585"/>
      <c r="AG88" s="287"/>
      <c r="AH88" s="588"/>
      <c r="AI88" s="538"/>
      <c r="AJ88" s="541"/>
      <c r="AK88" s="394"/>
      <c r="AL88" s="540"/>
      <c r="AM88" s="540"/>
      <c r="AN88" s="538"/>
      <c r="AO88" s="538"/>
      <c r="AP88" s="526"/>
      <c r="AQ88" s="537"/>
      <c r="AR88" s="526"/>
      <c r="AS88" s="526"/>
      <c r="AT88" s="526"/>
      <c r="AU88" s="504"/>
      <c r="AV88" s="557"/>
      <c r="AW88" s="565"/>
      <c r="AX88" s="457"/>
      <c r="AY88" s="565">
        <f t="shared" si="0"/>
        <v>0</v>
      </c>
      <c r="AZ88" s="504"/>
      <c r="BA88" s="483"/>
      <c r="BB88" s="457"/>
      <c r="BC88" s="457"/>
      <c r="BD88" s="457">
        <f t="shared" si="1"/>
        <v>0</v>
      </c>
      <c r="BE88" s="481"/>
      <c r="BF88" s="483"/>
      <c r="BG88" s="457"/>
      <c r="BH88" s="457"/>
      <c r="BI88" s="565"/>
      <c r="BJ88" s="504"/>
      <c r="BK88" s="510"/>
      <c r="BL88" s="234"/>
      <c r="BM88" s="234"/>
      <c r="BN88" s="234"/>
      <c r="BO88" s="234"/>
      <c r="BP88" s="234"/>
      <c r="BQ88" s="234"/>
      <c r="BR88" s="239"/>
      <c r="BS88" s="239"/>
      <c r="BT88" s="239"/>
      <c r="BU88" s="239"/>
    </row>
    <row r="89" spans="1:73" s="240" customFormat="1" ht="63.75" x14ac:dyDescent="0.25">
      <c r="A89" s="234"/>
      <c r="B89" s="235"/>
      <c r="C89" s="236"/>
      <c r="D89" s="716"/>
      <c r="E89" s="168"/>
      <c r="F89" s="216"/>
      <c r="G89" s="157"/>
      <c r="H89" s="408" t="s">
        <v>52</v>
      </c>
      <c r="I89" s="612">
        <v>0.25</v>
      </c>
      <c r="J89" s="383" t="s">
        <v>23</v>
      </c>
      <c r="K89" s="408" t="s">
        <v>53</v>
      </c>
      <c r="L89" s="408">
        <v>4</v>
      </c>
      <c r="M89" s="587">
        <v>4</v>
      </c>
      <c r="N89" s="587">
        <v>1</v>
      </c>
      <c r="O89" s="587">
        <v>1</v>
      </c>
      <c r="P89" s="587">
        <v>1</v>
      </c>
      <c r="Q89" s="399">
        <v>0</v>
      </c>
      <c r="R89" s="374">
        <v>0</v>
      </c>
      <c r="S89" s="399">
        <v>0</v>
      </c>
      <c r="T89" s="374">
        <v>0</v>
      </c>
      <c r="U89" s="399">
        <v>0</v>
      </c>
      <c r="V89" s="425">
        <v>0</v>
      </c>
      <c r="W89" s="399">
        <v>0</v>
      </c>
      <c r="X89" s="374">
        <v>0</v>
      </c>
      <c r="Y89" s="359">
        <f>AC89*AB89</f>
        <v>0</v>
      </c>
      <c r="Z89" s="374">
        <f>Y89/P89</f>
        <v>0</v>
      </c>
      <c r="AA89" s="434" t="s">
        <v>107</v>
      </c>
      <c r="AB89" s="589">
        <v>1</v>
      </c>
      <c r="AC89" s="589">
        <v>0</v>
      </c>
      <c r="AD89" s="297"/>
      <c r="AE89" s="437"/>
      <c r="AF89" s="584"/>
      <c r="AG89" s="285">
        <v>324943024</v>
      </c>
      <c r="AH89" s="408" t="s">
        <v>25</v>
      </c>
      <c r="AI89" s="408" t="s">
        <v>26</v>
      </c>
      <c r="AJ89" s="541"/>
      <c r="AK89" s="394"/>
      <c r="AL89" s="254" t="s">
        <v>253</v>
      </c>
      <c r="AM89" s="254" t="s">
        <v>254</v>
      </c>
      <c r="AN89" s="300" t="s">
        <v>255</v>
      </c>
      <c r="AO89" s="300" t="s">
        <v>256</v>
      </c>
      <c r="AP89" s="285">
        <v>267260000</v>
      </c>
      <c r="AQ89" s="148">
        <v>259117856</v>
      </c>
      <c r="AR89" s="285">
        <v>0</v>
      </c>
      <c r="AS89" s="524">
        <f>+AQ89+AQ91+AQ90</f>
        <v>309376011</v>
      </c>
      <c r="AT89" s="524">
        <f>AR89+AR90+AR91</f>
        <v>0</v>
      </c>
      <c r="AU89" s="502">
        <f>AT89/AS89</f>
        <v>0</v>
      </c>
      <c r="AV89" s="212">
        <v>259117856</v>
      </c>
      <c r="AW89" s="275">
        <v>0</v>
      </c>
      <c r="AX89" s="455">
        <f>+AV89+AV90+AV91</f>
        <v>309376011</v>
      </c>
      <c r="AY89" s="566">
        <f>AW89+AW90+AW91</f>
        <v>0</v>
      </c>
      <c r="AZ89" s="502">
        <f>AY89/AX89</f>
        <v>0</v>
      </c>
      <c r="BA89" s="347">
        <v>259117856</v>
      </c>
      <c r="BB89" s="320">
        <v>0</v>
      </c>
      <c r="BC89" s="455">
        <f>+BA89+BA90+BA91</f>
        <v>309376011</v>
      </c>
      <c r="BD89" s="455">
        <f>BB89+BB90+BB91</f>
        <v>0</v>
      </c>
      <c r="BE89" s="479">
        <f>BD89/BC89</f>
        <v>0</v>
      </c>
      <c r="BF89" s="347">
        <v>259117856</v>
      </c>
      <c r="BG89" s="320">
        <v>0</v>
      </c>
      <c r="BH89" s="455">
        <f>+BF89+BF90+BF91</f>
        <v>309376011</v>
      </c>
      <c r="BI89" s="566">
        <f>BG89+BG90+BG91</f>
        <v>0</v>
      </c>
      <c r="BJ89" s="502">
        <f>BI89/BH89</f>
        <v>0</v>
      </c>
      <c r="BK89" s="508"/>
      <c r="BL89" s="234"/>
      <c r="BM89" s="234"/>
      <c r="BN89" s="234"/>
      <c r="BO89" s="234"/>
      <c r="BP89" s="255"/>
      <c r="BQ89" s="234"/>
      <c r="BR89" s="239"/>
      <c r="BS89" s="239"/>
      <c r="BT89" s="239"/>
      <c r="BU89" s="239"/>
    </row>
    <row r="90" spans="1:73" s="240" customFormat="1" ht="76.5" x14ac:dyDescent="0.25">
      <c r="A90" s="234"/>
      <c r="B90" s="235"/>
      <c r="C90" s="236"/>
      <c r="D90" s="716"/>
      <c r="E90" s="168"/>
      <c r="F90" s="216"/>
      <c r="G90" s="157"/>
      <c r="H90" s="409"/>
      <c r="I90" s="613"/>
      <c r="J90" s="633"/>
      <c r="K90" s="409"/>
      <c r="L90" s="409"/>
      <c r="M90" s="595"/>
      <c r="N90" s="595"/>
      <c r="O90" s="595"/>
      <c r="P90" s="595"/>
      <c r="Q90" s="400"/>
      <c r="R90" s="375"/>
      <c r="S90" s="400"/>
      <c r="T90" s="375"/>
      <c r="U90" s="400"/>
      <c r="V90" s="426"/>
      <c r="W90" s="400"/>
      <c r="X90" s="375"/>
      <c r="Y90" s="360"/>
      <c r="Z90" s="375"/>
      <c r="AA90" s="435"/>
      <c r="AB90" s="594"/>
      <c r="AC90" s="594"/>
      <c r="AD90" s="269"/>
      <c r="AE90" s="438"/>
      <c r="AF90" s="440"/>
      <c r="AG90" s="286"/>
      <c r="AH90" s="409"/>
      <c r="AI90" s="409"/>
      <c r="AJ90" s="541"/>
      <c r="AK90" s="394"/>
      <c r="AL90" s="292" t="s">
        <v>310</v>
      </c>
      <c r="AM90" s="292" t="s">
        <v>311</v>
      </c>
      <c r="AN90" s="290" t="s">
        <v>312</v>
      </c>
      <c r="AO90" s="290" t="s">
        <v>313</v>
      </c>
      <c r="AP90" s="286">
        <v>0</v>
      </c>
      <c r="AQ90" s="153">
        <v>258155</v>
      </c>
      <c r="AR90" s="286">
        <v>0</v>
      </c>
      <c r="AS90" s="525"/>
      <c r="AT90" s="525"/>
      <c r="AU90" s="503"/>
      <c r="AV90" s="213">
        <v>258155</v>
      </c>
      <c r="AW90" s="276">
        <v>0</v>
      </c>
      <c r="AX90" s="456"/>
      <c r="AY90" s="564"/>
      <c r="AZ90" s="503"/>
      <c r="BA90" s="348">
        <v>258155</v>
      </c>
      <c r="BB90" s="321">
        <v>0</v>
      </c>
      <c r="BC90" s="456"/>
      <c r="BD90" s="456"/>
      <c r="BE90" s="480"/>
      <c r="BF90" s="348">
        <v>258155</v>
      </c>
      <c r="BG90" s="321">
        <v>0</v>
      </c>
      <c r="BH90" s="456"/>
      <c r="BI90" s="564"/>
      <c r="BJ90" s="503"/>
      <c r="BK90" s="509"/>
      <c r="BL90" s="234"/>
      <c r="BM90" s="234"/>
      <c r="BN90" s="234"/>
      <c r="BO90" s="234"/>
      <c r="BP90" s="255"/>
      <c r="BQ90" s="234"/>
      <c r="BR90" s="239"/>
      <c r="BS90" s="239"/>
      <c r="BT90" s="239"/>
      <c r="BU90" s="239"/>
    </row>
    <row r="91" spans="1:73" s="240" customFormat="1" ht="45" customHeight="1" x14ac:dyDescent="0.25">
      <c r="A91" s="234"/>
      <c r="B91" s="235"/>
      <c r="C91" s="236"/>
      <c r="D91" s="716"/>
      <c r="E91" s="168"/>
      <c r="F91" s="216"/>
      <c r="G91" s="157"/>
      <c r="H91" s="538"/>
      <c r="I91" s="718"/>
      <c r="J91" s="384"/>
      <c r="K91" s="538"/>
      <c r="L91" s="538"/>
      <c r="M91" s="588"/>
      <c r="N91" s="588"/>
      <c r="O91" s="588"/>
      <c r="P91" s="588"/>
      <c r="Q91" s="401"/>
      <c r="R91" s="376"/>
      <c r="S91" s="401"/>
      <c r="T91" s="376"/>
      <c r="U91" s="401"/>
      <c r="V91" s="427"/>
      <c r="W91" s="401"/>
      <c r="X91" s="376"/>
      <c r="Y91" s="361"/>
      <c r="Z91" s="376"/>
      <c r="AA91" s="436"/>
      <c r="AB91" s="590"/>
      <c r="AC91" s="590"/>
      <c r="AD91" s="298"/>
      <c r="AE91" s="439"/>
      <c r="AF91" s="585"/>
      <c r="AG91" s="287"/>
      <c r="AH91" s="538"/>
      <c r="AI91" s="538"/>
      <c r="AJ91" s="541"/>
      <c r="AK91" s="394"/>
      <c r="AL91" s="266" t="s">
        <v>267</v>
      </c>
      <c r="AM91" s="266" t="s">
        <v>271</v>
      </c>
      <c r="AN91" s="266" t="s">
        <v>268</v>
      </c>
      <c r="AO91" s="266" t="s">
        <v>269</v>
      </c>
      <c r="AP91" s="260">
        <v>50000000</v>
      </c>
      <c r="AQ91" s="287">
        <v>50000000</v>
      </c>
      <c r="AR91" s="287">
        <v>0</v>
      </c>
      <c r="AS91" s="526"/>
      <c r="AT91" s="526"/>
      <c r="AU91" s="504"/>
      <c r="AV91" s="256">
        <v>50000000</v>
      </c>
      <c r="AW91" s="277">
        <v>0</v>
      </c>
      <c r="AX91" s="457"/>
      <c r="AY91" s="565"/>
      <c r="AZ91" s="504"/>
      <c r="BA91" s="334">
        <v>50000000</v>
      </c>
      <c r="BB91" s="322">
        <v>0</v>
      </c>
      <c r="BC91" s="457"/>
      <c r="BD91" s="457"/>
      <c r="BE91" s="481"/>
      <c r="BF91" s="334">
        <v>50000000</v>
      </c>
      <c r="BG91" s="322"/>
      <c r="BH91" s="457"/>
      <c r="BI91" s="565"/>
      <c r="BJ91" s="504"/>
      <c r="BK91" s="510"/>
      <c r="BL91" s="234"/>
      <c r="BM91" s="234"/>
      <c r="BN91" s="234"/>
      <c r="BO91" s="234"/>
      <c r="BP91" s="234"/>
      <c r="BQ91" s="234"/>
      <c r="BR91" s="239"/>
      <c r="BS91" s="239"/>
      <c r="BT91" s="239"/>
      <c r="BU91" s="239"/>
    </row>
    <row r="92" spans="1:73" s="240" customFormat="1" ht="36.75" customHeight="1" x14ac:dyDescent="0.25">
      <c r="A92" s="234"/>
      <c r="B92" s="235"/>
      <c r="C92" s="236"/>
      <c r="D92" s="716"/>
      <c r="E92" s="168"/>
      <c r="F92" s="216"/>
      <c r="G92" s="157"/>
      <c r="H92" s="408" t="s">
        <v>54</v>
      </c>
      <c r="I92" s="742">
        <v>0.1</v>
      </c>
      <c r="J92" s="587" t="s">
        <v>23</v>
      </c>
      <c r="K92" s="408" t="s">
        <v>55</v>
      </c>
      <c r="L92" s="408">
        <v>2</v>
      </c>
      <c r="M92" s="587">
        <v>2</v>
      </c>
      <c r="N92" s="587">
        <v>1</v>
      </c>
      <c r="O92" s="587">
        <v>0</v>
      </c>
      <c r="P92" s="587">
        <v>1</v>
      </c>
      <c r="Q92" s="755">
        <v>0</v>
      </c>
      <c r="R92" s="383">
        <v>0</v>
      </c>
      <c r="S92" s="755">
        <v>0</v>
      </c>
      <c r="T92" s="383">
        <v>0</v>
      </c>
      <c r="U92" s="755">
        <v>0</v>
      </c>
      <c r="V92" s="757">
        <v>0</v>
      </c>
      <c r="W92" s="755">
        <v>0</v>
      </c>
      <c r="X92" s="383">
        <v>0</v>
      </c>
      <c r="Y92" s="362">
        <f>AC92*AB92</f>
        <v>0</v>
      </c>
      <c r="Z92" s="383">
        <f>Y92/P92</f>
        <v>0</v>
      </c>
      <c r="AA92" s="761" t="s">
        <v>108</v>
      </c>
      <c r="AB92" s="589">
        <v>1</v>
      </c>
      <c r="AC92" s="589">
        <v>0</v>
      </c>
      <c r="AD92" s="297"/>
      <c r="AE92" s="267"/>
      <c r="AF92" s="584"/>
      <c r="AG92" s="154">
        <f>35000000+10000000</f>
        <v>45000000</v>
      </c>
      <c r="AH92" s="587" t="s">
        <v>25</v>
      </c>
      <c r="AI92" s="408" t="s">
        <v>26</v>
      </c>
      <c r="AJ92" s="541"/>
      <c r="AK92" s="394"/>
      <c r="AL92" s="434" t="s">
        <v>270</v>
      </c>
      <c r="AM92" s="434" t="s">
        <v>263</v>
      </c>
      <c r="AN92" s="434" t="s">
        <v>264</v>
      </c>
      <c r="AO92" s="434" t="s">
        <v>265</v>
      </c>
      <c r="AP92" s="522">
        <v>0</v>
      </c>
      <c r="AQ92" s="522">
        <v>45000000</v>
      </c>
      <c r="AR92" s="522">
        <v>0</v>
      </c>
      <c r="AS92" s="522">
        <f>AQ92</f>
        <v>45000000</v>
      </c>
      <c r="AT92" s="522">
        <f>AR92</f>
        <v>0</v>
      </c>
      <c r="AU92" s="411">
        <f>AT92/AS92</f>
        <v>0</v>
      </c>
      <c r="AV92" s="547">
        <v>45000000</v>
      </c>
      <c r="AW92" s="547">
        <v>0</v>
      </c>
      <c r="AX92" s="466">
        <f>AV92</f>
        <v>45000000</v>
      </c>
      <c r="AY92" s="547">
        <f t="shared" ref="AY92:AY93" si="2">AW92</f>
        <v>0</v>
      </c>
      <c r="AZ92" s="411">
        <f>AY92/AX92</f>
        <v>0</v>
      </c>
      <c r="BA92" s="464">
        <v>45000000</v>
      </c>
      <c r="BB92" s="466">
        <v>0</v>
      </c>
      <c r="BC92" s="466">
        <f>BA92</f>
        <v>45000000</v>
      </c>
      <c r="BD92" s="466">
        <f t="shared" ref="BD92:BD93" si="3">BB92</f>
        <v>0</v>
      </c>
      <c r="BE92" s="476">
        <f>BD92/BC92</f>
        <v>0</v>
      </c>
      <c r="BF92" s="464">
        <v>45000000</v>
      </c>
      <c r="BG92" s="466">
        <v>0</v>
      </c>
      <c r="BH92" s="466">
        <f>BF92</f>
        <v>45000000</v>
      </c>
      <c r="BI92" s="547">
        <f t="shared" ref="BI92:BI93" si="4">BG92</f>
        <v>0</v>
      </c>
      <c r="BJ92" s="411">
        <f>BI92/BH92</f>
        <v>0</v>
      </c>
      <c r="BK92" s="508"/>
      <c r="BL92" s="234"/>
      <c r="BM92" s="234"/>
      <c r="BN92" s="234"/>
      <c r="BO92" s="234"/>
      <c r="BP92" s="234"/>
      <c r="BQ92" s="234"/>
      <c r="BR92" s="239"/>
      <c r="BS92" s="239"/>
      <c r="BT92" s="239"/>
      <c r="BU92" s="239"/>
    </row>
    <row r="93" spans="1:73" s="240" customFormat="1" ht="15.75" customHeight="1" x14ac:dyDescent="0.25">
      <c r="A93" s="257"/>
      <c r="B93" s="235"/>
      <c r="C93" s="236"/>
      <c r="D93" s="717"/>
      <c r="E93" s="171"/>
      <c r="F93" s="217"/>
      <c r="G93" s="164"/>
      <c r="H93" s="538"/>
      <c r="I93" s="718"/>
      <c r="J93" s="588"/>
      <c r="K93" s="538"/>
      <c r="L93" s="538"/>
      <c r="M93" s="588"/>
      <c r="N93" s="588"/>
      <c r="O93" s="588"/>
      <c r="P93" s="588"/>
      <c r="Q93" s="756"/>
      <c r="R93" s="384"/>
      <c r="S93" s="756"/>
      <c r="T93" s="384"/>
      <c r="U93" s="756"/>
      <c r="V93" s="758"/>
      <c r="W93" s="756"/>
      <c r="X93" s="384"/>
      <c r="Y93" s="363"/>
      <c r="Z93" s="384"/>
      <c r="AA93" s="762"/>
      <c r="AB93" s="590"/>
      <c r="AC93" s="590"/>
      <c r="AD93" s="298"/>
      <c r="AE93" s="268"/>
      <c r="AF93" s="585"/>
      <c r="AG93" s="155"/>
      <c r="AH93" s="588"/>
      <c r="AI93" s="538"/>
      <c r="AJ93" s="586"/>
      <c r="AK93" s="395"/>
      <c r="AL93" s="436"/>
      <c r="AM93" s="436"/>
      <c r="AN93" s="436"/>
      <c r="AO93" s="436"/>
      <c r="AP93" s="528"/>
      <c r="AQ93" s="528"/>
      <c r="AR93" s="528"/>
      <c r="AS93" s="528"/>
      <c r="AT93" s="528"/>
      <c r="AU93" s="527"/>
      <c r="AV93" s="548"/>
      <c r="AW93" s="548"/>
      <c r="AX93" s="475"/>
      <c r="AY93" s="548">
        <f t="shared" si="2"/>
        <v>0</v>
      </c>
      <c r="AZ93" s="527"/>
      <c r="BA93" s="484"/>
      <c r="BB93" s="475"/>
      <c r="BC93" s="475"/>
      <c r="BD93" s="475">
        <f t="shared" si="3"/>
        <v>0</v>
      </c>
      <c r="BE93" s="477"/>
      <c r="BF93" s="484"/>
      <c r="BG93" s="475"/>
      <c r="BH93" s="475"/>
      <c r="BI93" s="548">
        <f t="shared" si="4"/>
        <v>0</v>
      </c>
      <c r="BJ93" s="527"/>
      <c r="BK93" s="510"/>
      <c r="BL93" s="234"/>
      <c r="BM93" s="234"/>
      <c r="BN93" s="234"/>
      <c r="BO93" s="234"/>
      <c r="BP93" s="234"/>
      <c r="BQ93" s="234"/>
      <c r="BR93" s="239"/>
      <c r="BS93" s="239"/>
      <c r="BT93" s="239"/>
      <c r="BU93" s="239"/>
    </row>
    <row r="94" spans="1:73" s="44" customFormat="1" ht="34.5" customHeight="1" x14ac:dyDescent="0.25">
      <c r="A94" s="5"/>
      <c r="B94" s="138"/>
      <c r="C94" s="174"/>
      <c r="D94" s="719" t="s">
        <v>56</v>
      </c>
      <c r="E94" s="168">
        <v>0.2</v>
      </c>
      <c r="F94" s="135"/>
      <c r="G94" s="157">
        <v>0.2</v>
      </c>
      <c r="H94" s="393" t="s">
        <v>57</v>
      </c>
      <c r="I94" s="676">
        <v>0.7</v>
      </c>
      <c r="J94" s="607" t="s">
        <v>23</v>
      </c>
      <c r="K94" s="393" t="s">
        <v>58</v>
      </c>
      <c r="L94" s="393">
        <v>4</v>
      </c>
      <c r="M94" s="607">
        <v>4</v>
      </c>
      <c r="N94" s="587">
        <v>1</v>
      </c>
      <c r="O94" s="607">
        <v>1</v>
      </c>
      <c r="P94" s="587">
        <v>1</v>
      </c>
      <c r="Q94" s="399">
        <v>0</v>
      </c>
      <c r="R94" s="374">
        <v>0</v>
      </c>
      <c r="S94" s="399">
        <v>0</v>
      </c>
      <c r="T94" s="374">
        <v>0</v>
      </c>
      <c r="U94" s="399">
        <v>0</v>
      </c>
      <c r="V94" s="374">
        <v>0</v>
      </c>
      <c r="W94" s="399">
        <v>0.5</v>
      </c>
      <c r="X94" s="374">
        <v>0.5</v>
      </c>
      <c r="Y94" s="359">
        <f>AC94*AB94</f>
        <v>0.5</v>
      </c>
      <c r="Z94" s="374">
        <f>Y94/P94</f>
        <v>0.5</v>
      </c>
      <c r="AA94" s="197" t="s">
        <v>299</v>
      </c>
      <c r="AB94" s="55">
        <v>1</v>
      </c>
      <c r="AC94" s="55">
        <f>+AC95*AB95+AC96*AB96</f>
        <v>0.5</v>
      </c>
      <c r="AD94" s="184"/>
      <c r="AE94" s="183"/>
      <c r="AF94" s="584" t="s">
        <v>356</v>
      </c>
      <c r="AG94" s="178">
        <f>346500000+70000000</f>
        <v>416500000</v>
      </c>
      <c r="AH94" s="607" t="s">
        <v>25</v>
      </c>
      <c r="AI94" s="393" t="s">
        <v>26</v>
      </c>
      <c r="AJ94" s="571" t="s">
        <v>127</v>
      </c>
      <c r="AK94" s="669" t="s">
        <v>362</v>
      </c>
      <c r="AL94" s="518" t="s">
        <v>282</v>
      </c>
      <c r="AM94" s="518" t="s">
        <v>283</v>
      </c>
      <c r="AN94" s="393" t="s">
        <v>284</v>
      </c>
      <c r="AO94" s="393" t="s">
        <v>285</v>
      </c>
      <c r="AP94" s="533">
        <v>160600000</v>
      </c>
      <c r="AQ94" s="530">
        <v>160600000</v>
      </c>
      <c r="AR94" s="542">
        <v>74112550</v>
      </c>
      <c r="AS94" s="542">
        <f>AQ94</f>
        <v>160600000</v>
      </c>
      <c r="AT94" s="533">
        <f>AR94</f>
        <v>74112550</v>
      </c>
      <c r="AU94" s="499">
        <f>+AT94/AS94</f>
        <v>0.46147291407222912</v>
      </c>
      <c r="AV94" s="558">
        <v>160600000</v>
      </c>
      <c r="AW94" s="566">
        <v>74112550</v>
      </c>
      <c r="AX94" s="455">
        <f>AV94</f>
        <v>160600000</v>
      </c>
      <c r="AY94" s="549">
        <f>AW94</f>
        <v>74112550</v>
      </c>
      <c r="AZ94" s="499">
        <f>+AY94/AX94</f>
        <v>0.46147291407222912</v>
      </c>
      <c r="BA94" s="452">
        <v>160600000</v>
      </c>
      <c r="BB94" s="452">
        <f>+AW94+17056250</f>
        <v>91168800</v>
      </c>
      <c r="BC94" s="455">
        <f>BA94</f>
        <v>160600000</v>
      </c>
      <c r="BD94" s="458">
        <f>BB94</f>
        <v>91168800</v>
      </c>
      <c r="BE94" s="461">
        <f>+BD94/BC94</f>
        <v>0.56767621419676217</v>
      </c>
      <c r="BF94" s="452">
        <v>160600000</v>
      </c>
      <c r="BG94" s="452">
        <f>+BB94+15000000</f>
        <v>106168800</v>
      </c>
      <c r="BH94" s="455">
        <f>BF94</f>
        <v>160600000</v>
      </c>
      <c r="BI94" s="549">
        <f>BG94</f>
        <v>106168800</v>
      </c>
      <c r="BJ94" s="499">
        <f>+BI94/BH94</f>
        <v>0.66107596513075961</v>
      </c>
      <c r="BK94" s="505"/>
      <c r="BL94" s="5"/>
      <c r="BM94" s="5"/>
      <c r="BN94" s="5"/>
      <c r="BO94" s="30">
        <f>AQ94-160600000</f>
        <v>0</v>
      </c>
      <c r="BP94" s="5"/>
      <c r="BQ94" s="5"/>
      <c r="BR94" s="6"/>
      <c r="BS94" s="6"/>
      <c r="BT94" s="6"/>
      <c r="BU94" s="6"/>
    </row>
    <row r="95" spans="1:73" s="44" customFormat="1" ht="63.75" x14ac:dyDescent="0.25">
      <c r="A95" s="5"/>
      <c r="B95" s="138"/>
      <c r="C95" s="174"/>
      <c r="D95" s="720"/>
      <c r="E95" s="168"/>
      <c r="F95" s="136"/>
      <c r="G95" s="157"/>
      <c r="H95" s="394"/>
      <c r="I95" s="610"/>
      <c r="J95" s="604"/>
      <c r="K95" s="394"/>
      <c r="L95" s="394"/>
      <c r="M95" s="604"/>
      <c r="N95" s="595"/>
      <c r="O95" s="604"/>
      <c r="P95" s="595"/>
      <c r="Q95" s="400"/>
      <c r="R95" s="375"/>
      <c r="S95" s="400"/>
      <c r="T95" s="375"/>
      <c r="U95" s="400"/>
      <c r="V95" s="375"/>
      <c r="W95" s="400"/>
      <c r="X95" s="375"/>
      <c r="Y95" s="360"/>
      <c r="Z95" s="375"/>
      <c r="AA95" s="37" t="s">
        <v>301</v>
      </c>
      <c r="AB95" s="54">
        <v>0.5</v>
      </c>
      <c r="AC95" s="54">
        <v>1</v>
      </c>
      <c r="AD95" s="184"/>
      <c r="AE95" s="223" t="s">
        <v>355</v>
      </c>
      <c r="AF95" s="440"/>
      <c r="AG95" s="179"/>
      <c r="AH95" s="604"/>
      <c r="AI95" s="394"/>
      <c r="AJ95" s="541"/>
      <c r="AK95" s="670"/>
      <c r="AL95" s="515"/>
      <c r="AM95" s="515"/>
      <c r="AN95" s="394"/>
      <c r="AO95" s="394"/>
      <c r="AP95" s="534"/>
      <c r="AQ95" s="531"/>
      <c r="AR95" s="543"/>
      <c r="AS95" s="543"/>
      <c r="AT95" s="534"/>
      <c r="AU95" s="500"/>
      <c r="AV95" s="559"/>
      <c r="AW95" s="564"/>
      <c r="AX95" s="456"/>
      <c r="AY95" s="550"/>
      <c r="AZ95" s="500"/>
      <c r="BA95" s="453"/>
      <c r="BB95" s="453"/>
      <c r="BC95" s="456"/>
      <c r="BD95" s="459"/>
      <c r="BE95" s="462"/>
      <c r="BF95" s="453"/>
      <c r="BG95" s="453"/>
      <c r="BH95" s="456"/>
      <c r="BI95" s="550"/>
      <c r="BJ95" s="500"/>
      <c r="BK95" s="506"/>
      <c r="BL95" s="5"/>
      <c r="BM95" s="5"/>
      <c r="BN95" s="5"/>
      <c r="BO95" s="5"/>
      <c r="BP95" s="5"/>
      <c r="BQ95" s="5"/>
      <c r="BR95" s="6"/>
      <c r="BS95" s="6"/>
      <c r="BT95" s="6"/>
      <c r="BU95" s="6"/>
    </row>
    <row r="96" spans="1:73" s="44" customFormat="1" ht="14.25" customHeight="1" x14ac:dyDescent="0.25">
      <c r="A96" s="5"/>
      <c r="B96" s="138"/>
      <c r="C96" s="174"/>
      <c r="D96" s="720"/>
      <c r="E96" s="168"/>
      <c r="F96" s="136"/>
      <c r="G96" s="157"/>
      <c r="H96" s="394"/>
      <c r="I96" s="610"/>
      <c r="J96" s="604"/>
      <c r="K96" s="394"/>
      <c r="L96" s="394"/>
      <c r="M96" s="604"/>
      <c r="N96" s="595"/>
      <c r="O96" s="604"/>
      <c r="P96" s="595"/>
      <c r="Q96" s="400"/>
      <c r="R96" s="375"/>
      <c r="S96" s="400"/>
      <c r="T96" s="375"/>
      <c r="U96" s="400"/>
      <c r="V96" s="375"/>
      <c r="W96" s="400"/>
      <c r="X96" s="375"/>
      <c r="Y96" s="360"/>
      <c r="Z96" s="375"/>
      <c r="AA96" s="658" t="s">
        <v>300</v>
      </c>
      <c r="AB96" s="441">
        <v>0.5</v>
      </c>
      <c r="AC96" s="441">
        <v>0</v>
      </c>
      <c r="AD96" s="584"/>
      <c r="AE96" s="660"/>
      <c r="AF96" s="440"/>
      <c r="AG96" s="179"/>
      <c r="AH96" s="604"/>
      <c r="AI96" s="394"/>
      <c r="AJ96" s="541"/>
      <c r="AK96" s="670"/>
      <c r="AL96" s="515"/>
      <c r="AM96" s="515"/>
      <c r="AN96" s="394"/>
      <c r="AO96" s="394"/>
      <c r="AP96" s="534"/>
      <c r="AQ96" s="531"/>
      <c r="AR96" s="543"/>
      <c r="AS96" s="543"/>
      <c r="AT96" s="534"/>
      <c r="AU96" s="500"/>
      <c r="AV96" s="559"/>
      <c r="AW96" s="564"/>
      <c r="AX96" s="456"/>
      <c r="AY96" s="550"/>
      <c r="AZ96" s="500"/>
      <c r="BA96" s="453"/>
      <c r="BB96" s="453"/>
      <c r="BC96" s="456"/>
      <c r="BD96" s="459"/>
      <c r="BE96" s="462"/>
      <c r="BF96" s="453"/>
      <c r="BG96" s="453"/>
      <c r="BH96" s="456"/>
      <c r="BI96" s="550"/>
      <c r="BJ96" s="500"/>
      <c r="BK96" s="506"/>
      <c r="BL96" s="5"/>
      <c r="BM96" s="5"/>
      <c r="BN96" s="5"/>
      <c r="BO96" s="5"/>
      <c r="BP96" s="5"/>
      <c r="BQ96" s="5"/>
      <c r="BR96" s="6"/>
      <c r="BS96" s="6"/>
      <c r="BT96" s="6"/>
      <c r="BU96" s="6"/>
    </row>
    <row r="97" spans="1:73" s="44" customFormat="1" ht="22.5" customHeight="1" x14ac:dyDescent="0.25">
      <c r="A97" s="5"/>
      <c r="B97" s="138"/>
      <c r="C97" s="174"/>
      <c r="D97" s="720"/>
      <c r="E97" s="168"/>
      <c r="F97" s="136"/>
      <c r="G97" s="157"/>
      <c r="H97" s="395"/>
      <c r="I97" s="677"/>
      <c r="J97" s="608"/>
      <c r="K97" s="395"/>
      <c r="L97" s="395"/>
      <c r="M97" s="608"/>
      <c r="N97" s="588"/>
      <c r="O97" s="608"/>
      <c r="P97" s="588"/>
      <c r="Q97" s="401"/>
      <c r="R97" s="376"/>
      <c r="S97" s="401"/>
      <c r="T97" s="376"/>
      <c r="U97" s="401"/>
      <c r="V97" s="376"/>
      <c r="W97" s="401"/>
      <c r="X97" s="376"/>
      <c r="Y97" s="361"/>
      <c r="Z97" s="376"/>
      <c r="AA97" s="659"/>
      <c r="AB97" s="442"/>
      <c r="AC97" s="442"/>
      <c r="AD97" s="585"/>
      <c r="AE97" s="661"/>
      <c r="AF97" s="585"/>
      <c r="AG97" s="180"/>
      <c r="AH97" s="608"/>
      <c r="AI97" s="395"/>
      <c r="AJ97" s="541"/>
      <c r="AK97" s="670"/>
      <c r="AL97" s="529"/>
      <c r="AM97" s="529"/>
      <c r="AN97" s="395"/>
      <c r="AO97" s="395"/>
      <c r="AP97" s="535"/>
      <c r="AQ97" s="532"/>
      <c r="AR97" s="544"/>
      <c r="AS97" s="544"/>
      <c r="AT97" s="535"/>
      <c r="AU97" s="501"/>
      <c r="AV97" s="560"/>
      <c r="AW97" s="565"/>
      <c r="AX97" s="457"/>
      <c r="AY97" s="551"/>
      <c r="AZ97" s="501"/>
      <c r="BA97" s="454"/>
      <c r="BB97" s="454"/>
      <c r="BC97" s="457"/>
      <c r="BD97" s="460"/>
      <c r="BE97" s="463"/>
      <c r="BF97" s="454"/>
      <c r="BG97" s="454"/>
      <c r="BH97" s="457"/>
      <c r="BI97" s="551"/>
      <c r="BJ97" s="501"/>
      <c r="BK97" s="511"/>
      <c r="BL97" s="5"/>
      <c r="BM97" s="5"/>
      <c r="BN97" s="5"/>
      <c r="BO97" s="5">
        <v>247018800</v>
      </c>
      <c r="BP97" s="5"/>
      <c r="BQ97" s="5"/>
      <c r="BR97" s="6"/>
      <c r="BS97" s="6"/>
      <c r="BT97" s="6"/>
      <c r="BU97" s="6"/>
    </row>
    <row r="98" spans="1:73" s="44" customFormat="1" ht="37.5" customHeight="1" x14ac:dyDescent="0.25">
      <c r="A98" s="5"/>
      <c r="B98" s="138"/>
      <c r="C98" s="174"/>
      <c r="D98" s="720"/>
      <c r="E98" s="168"/>
      <c r="F98" s="136"/>
      <c r="G98" s="157"/>
      <c r="H98" s="393" t="s">
        <v>59</v>
      </c>
      <c r="I98" s="142">
        <v>0.3</v>
      </c>
      <c r="J98" s="607" t="s">
        <v>34</v>
      </c>
      <c r="K98" s="393" t="s">
        <v>60</v>
      </c>
      <c r="L98" s="393">
        <v>1</v>
      </c>
      <c r="M98" s="607">
        <v>1</v>
      </c>
      <c r="N98" s="587">
        <v>1</v>
      </c>
      <c r="O98" s="607">
        <v>1</v>
      </c>
      <c r="P98" s="607">
        <v>1</v>
      </c>
      <c r="Q98" s="431">
        <v>0</v>
      </c>
      <c r="R98" s="377">
        <v>0</v>
      </c>
      <c r="S98" s="431">
        <v>0.2</v>
      </c>
      <c r="T98" s="377">
        <v>0.2</v>
      </c>
      <c r="U98" s="431">
        <v>0.2</v>
      </c>
      <c r="V98" s="377">
        <v>0.2</v>
      </c>
      <c r="W98" s="431">
        <v>0.41222222222222221</v>
      </c>
      <c r="X98" s="377">
        <v>0.41222222222222221</v>
      </c>
      <c r="Y98" s="364">
        <f>AC98*AB98+AC101*AB101+AC106*AB106+AC107*AB107+AC108*AB108</f>
        <v>0.41222222222222221</v>
      </c>
      <c r="Z98" s="377">
        <f>Y98/P98</f>
        <v>0.41222222222222221</v>
      </c>
      <c r="AA98" s="181" t="s">
        <v>100</v>
      </c>
      <c r="AB98" s="147">
        <v>0.2</v>
      </c>
      <c r="AC98" s="272">
        <f>AC99*AB99+AC100*AB100</f>
        <v>0.61111111111111105</v>
      </c>
      <c r="AD98" s="298"/>
      <c r="AE98" s="182"/>
      <c r="AF98" s="191"/>
      <c r="AG98" s="49"/>
      <c r="AH98" s="607" t="s">
        <v>25</v>
      </c>
      <c r="AI98" s="393" t="s">
        <v>26</v>
      </c>
      <c r="AJ98" s="541"/>
      <c r="AK98" s="670"/>
      <c r="AL98" s="518" t="s">
        <v>291</v>
      </c>
      <c r="AM98" s="518" t="s">
        <v>292</v>
      </c>
      <c r="AN98" s="393" t="s">
        <v>293</v>
      </c>
      <c r="AO98" s="393" t="s">
        <v>294</v>
      </c>
      <c r="AP98" s="519">
        <v>0</v>
      </c>
      <c r="AQ98" s="545">
        <v>441816155</v>
      </c>
      <c r="AR98" s="522">
        <v>20500000</v>
      </c>
      <c r="AS98" s="522">
        <f>+AQ98+AQ104+AQ106+AQ107+AQ108+AQ100+AQ105</f>
        <v>1435774829</v>
      </c>
      <c r="AT98" s="519">
        <f>+AR98+AR104+AR106+AR107+AR108+AR100+AR105</f>
        <v>57556250</v>
      </c>
      <c r="AU98" s="428">
        <f>+AT98/AS98</f>
        <v>4.0087239891290781E-2</v>
      </c>
      <c r="AV98" s="561">
        <v>441816155</v>
      </c>
      <c r="AW98" s="466">
        <f>20500000+12936892</f>
        <v>33436892</v>
      </c>
      <c r="AX98" s="466">
        <f>+AV98+AV104+AV106+AV107+AV108+AV100+AV105</f>
        <v>1435774829</v>
      </c>
      <c r="AY98" s="552">
        <f>+AW98+AW104+AW106+AW107+AW108+AW100+AW105</f>
        <v>117912500</v>
      </c>
      <c r="AZ98" s="428">
        <f>+AY98/AX98</f>
        <v>8.2124646301345625E-2</v>
      </c>
      <c r="BA98" s="464">
        <v>441816155</v>
      </c>
      <c r="BB98" s="464">
        <f>+AW98+56804287</f>
        <v>90241179</v>
      </c>
      <c r="BC98" s="466">
        <f>+BA98+BA104+BA106+BA107+BA108+BA100+BA105</f>
        <v>785774829</v>
      </c>
      <c r="BD98" s="469">
        <f>+BB98+BB104+BB106+BB107+BB108+BB100+BB105</f>
        <v>194716787</v>
      </c>
      <c r="BE98" s="472">
        <f>+BD98/BC98</f>
        <v>0.24780227084621972</v>
      </c>
      <c r="BF98" s="464">
        <v>441816155</v>
      </c>
      <c r="BG98" s="464">
        <v>100741179</v>
      </c>
      <c r="BH98" s="466">
        <f>+BF98+BF104+BF106+BF107+BF108+BF100+BF105</f>
        <v>785774829</v>
      </c>
      <c r="BI98" s="552">
        <f>+BG98+BG104+BG106+BG107+BG108+BG100+BG105</f>
        <v>225623037</v>
      </c>
      <c r="BJ98" s="428">
        <f>+BI98/BH98</f>
        <v>0.28713446737296799</v>
      </c>
      <c r="BK98" s="512"/>
      <c r="BL98" s="5"/>
      <c r="BM98" s="5"/>
      <c r="BN98" s="5"/>
      <c r="BO98" s="5"/>
      <c r="BP98" s="5"/>
      <c r="BQ98" s="5"/>
      <c r="BR98" s="6"/>
      <c r="BS98" s="6"/>
      <c r="BT98" s="6"/>
      <c r="BU98" s="6"/>
    </row>
    <row r="99" spans="1:73" s="44" customFormat="1" ht="140.25" x14ac:dyDescent="0.25">
      <c r="A99" s="5"/>
      <c r="B99" s="138"/>
      <c r="C99" s="174"/>
      <c r="D99" s="720"/>
      <c r="E99" s="168"/>
      <c r="F99" s="136"/>
      <c r="G99" s="157"/>
      <c r="H99" s="394"/>
      <c r="I99" s="143"/>
      <c r="J99" s="604"/>
      <c r="K99" s="394"/>
      <c r="L99" s="394"/>
      <c r="M99" s="604"/>
      <c r="N99" s="595"/>
      <c r="O99" s="604"/>
      <c r="P99" s="604"/>
      <c r="Q99" s="432"/>
      <c r="R99" s="378"/>
      <c r="S99" s="432"/>
      <c r="T99" s="378"/>
      <c r="U99" s="432"/>
      <c r="V99" s="378"/>
      <c r="W99" s="432"/>
      <c r="X99" s="378"/>
      <c r="Y99" s="365"/>
      <c r="Z99" s="378"/>
      <c r="AA99" s="46" t="s">
        <v>101</v>
      </c>
      <c r="AB99" s="66">
        <v>0.5</v>
      </c>
      <c r="AC99" s="54">
        <f>3/9</f>
        <v>0.33333333333333331</v>
      </c>
      <c r="AD99" s="95"/>
      <c r="AE99" s="194" t="s">
        <v>350</v>
      </c>
      <c r="AF99" s="192" t="s">
        <v>304</v>
      </c>
      <c r="AG99" s="49">
        <v>26500000</v>
      </c>
      <c r="AH99" s="604"/>
      <c r="AI99" s="394"/>
      <c r="AJ99" s="541"/>
      <c r="AK99" s="670"/>
      <c r="AL99" s="515"/>
      <c r="AM99" s="515"/>
      <c r="AN99" s="394"/>
      <c r="AO99" s="394"/>
      <c r="AP99" s="520"/>
      <c r="AQ99" s="546"/>
      <c r="AR99" s="516"/>
      <c r="AS99" s="516"/>
      <c r="AT99" s="520"/>
      <c r="AU99" s="429"/>
      <c r="AV99" s="562"/>
      <c r="AW99" s="467"/>
      <c r="AX99" s="467"/>
      <c r="AY99" s="553"/>
      <c r="AZ99" s="429"/>
      <c r="BA99" s="465"/>
      <c r="BB99" s="465"/>
      <c r="BC99" s="467"/>
      <c r="BD99" s="470"/>
      <c r="BE99" s="473"/>
      <c r="BF99" s="465"/>
      <c r="BG99" s="465"/>
      <c r="BH99" s="467"/>
      <c r="BI99" s="553"/>
      <c r="BJ99" s="429"/>
      <c r="BK99" s="513"/>
      <c r="BL99" s="5"/>
      <c r="BM99" s="5"/>
      <c r="BN99" s="5"/>
      <c r="BO99" s="5"/>
      <c r="BP99" s="5"/>
      <c r="BQ99" s="5"/>
      <c r="BR99" s="6"/>
      <c r="BS99" s="6"/>
      <c r="BT99" s="6"/>
      <c r="BU99" s="6"/>
    </row>
    <row r="100" spans="1:73" s="44" customFormat="1" ht="165.75" customHeight="1" x14ac:dyDescent="0.25">
      <c r="A100" s="5"/>
      <c r="B100" s="138"/>
      <c r="C100" s="174"/>
      <c r="D100" s="720"/>
      <c r="E100" s="168"/>
      <c r="F100" s="136"/>
      <c r="G100" s="157"/>
      <c r="H100" s="394"/>
      <c r="I100" s="143"/>
      <c r="J100" s="604"/>
      <c r="K100" s="394"/>
      <c r="L100" s="394"/>
      <c r="M100" s="604"/>
      <c r="N100" s="595"/>
      <c r="O100" s="604"/>
      <c r="P100" s="604"/>
      <c r="Q100" s="432"/>
      <c r="R100" s="378"/>
      <c r="S100" s="432"/>
      <c r="T100" s="378"/>
      <c r="U100" s="432"/>
      <c r="V100" s="378"/>
      <c r="W100" s="432"/>
      <c r="X100" s="378"/>
      <c r="Y100" s="365"/>
      <c r="Z100" s="378"/>
      <c r="AA100" s="46" t="s">
        <v>102</v>
      </c>
      <c r="AB100" s="66">
        <v>0.5</v>
      </c>
      <c r="AC100" s="54">
        <f>8/9</f>
        <v>0.88888888888888884</v>
      </c>
      <c r="AD100" s="95"/>
      <c r="AE100" s="194" t="s">
        <v>349</v>
      </c>
      <c r="AF100" s="192" t="s">
        <v>304</v>
      </c>
      <c r="AG100" s="49">
        <v>30000000</v>
      </c>
      <c r="AH100" s="604"/>
      <c r="AI100" s="394"/>
      <c r="AJ100" s="541"/>
      <c r="AK100" s="670"/>
      <c r="AL100" s="541" t="s">
        <v>282</v>
      </c>
      <c r="AM100" s="541" t="s">
        <v>283</v>
      </c>
      <c r="AN100" s="541" t="s">
        <v>284</v>
      </c>
      <c r="AO100" s="541" t="s">
        <v>285</v>
      </c>
      <c r="AP100" s="520">
        <v>247018800</v>
      </c>
      <c r="AQ100" s="517">
        <v>247018800</v>
      </c>
      <c r="AR100" s="516">
        <v>37056250</v>
      </c>
      <c r="AS100" s="516"/>
      <c r="AT100" s="520"/>
      <c r="AU100" s="429"/>
      <c r="AV100" s="563">
        <v>247018800</v>
      </c>
      <c r="AW100" s="467">
        <v>74112500</v>
      </c>
      <c r="AX100" s="467"/>
      <c r="AY100" s="553"/>
      <c r="AZ100" s="429"/>
      <c r="BA100" s="465">
        <v>247018800</v>
      </c>
      <c r="BB100" s="465">
        <f>+AW100+20000000</f>
        <v>94112500</v>
      </c>
      <c r="BC100" s="467"/>
      <c r="BD100" s="470"/>
      <c r="BE100" s="473"/>
      <c r="BF100" s="465">
        <v>247018800</v>
      </c>
      <c r="BG100" s="465">
        <f>+BB100+20406250</f>
        <v>114518750</v>
      </c>
      <c r="BH100" s="467"/>
      <c r="BI100" s="553"/>
      <c r="BJ100" s="429"/>
      <c r="BK100" s="513"/>
      <c r="BL100" s="5"/>
      <c r="BM100" s="5"/>
      <c r="BN100" s="5"/>
      <c r="BO100" s="5"/>
      <c r="BP100" s="5"/>
      <c r="BQ100" s="5"/>
      <c r="BR100" s="6"/>
      <c r="BS100" s="6"/>
      <c r="BT100" s="6"/>
      <c r="BU100" s="6"/>
    </row>
    <row r="101" spans="1:73" s="44" customFormat="1" ht="42" customHeight="1" x14ac:dyDescent="0.25">
      <c r="A101" s="5"/>
      <c r="B101" s="138"/>
      <c r="C101" s="174"/>
      <c r="D101" s="720"/>
      <c r="E101" s="168"/>
      <c r="F101" s="136"/>
      <c r="G101" s="157"/>
      <c r="H101" s="394"/>
      <c r="I101" s="143"/>
      <c r="J101" s="604"/>
      <c r="K101" s="394"/>
      <c r="L101" s="394"/>
      <c r="M101" s="604"/>
      <c r="N101" s="595"/>
      <c r="O101" s="604"/>
      <c r="P101" s="604"/>
      <c r="Q101" s="432"/>
      <c r="R101" s="378"/>
      <c r="S101" s="432"/>
      <c r="T101" s="378"/>
      <c r="U101" s="432"/>
      <c r="V101" s="378"/>
      <c r="W101" s="432"/>
      <c r="X101" s="378"/>
      <c r="Y101" s="365"/>
      <c r="Z101" s="378"/>
      <c r="AA101" s="47" t="s">
        <v>103</v>
      </c>
      <c r="AB101" s="79">
        <v>0.15</v>
      </c>
      <c r="AC101" s="57">
        <f>AC102*AB102+AC103*AB103+AC104*AB104</f>
        <v>0.6</v>
      </c>
      <c r="AD101" s="95"/>
      <c r="AE101" s="115" t="s">
        <v>352</v>
      </c>
      <c r="AF101" s="192"/>
      <c r="AG101" s="49"/>
      <c r="AH101" s="604"/>
      <c r="AI101" s="394"/>
      <c r="AJ101" s="541"/>
      <c r="AK101" s="670"/>
      <c r="AL101" s="541"/>
      <c r="AM101" s="541"/>
      <c r="AN101" s="541"/>
      <c r="AO101" s="541"/>
      <c r="AP101" s="520"/>
      <c r="AQ101" s="517"/>
      <c r="AR101" s="516"/>
      <c r="AS101" s="516"/>
      <c r="AT101" s="520"/>
      <c r="AU101" s="429"/>
      <c r="AV101" s="563"/>
      <c r="AW101" s="467"/>
      <c r="AX101" s="467"/>
      <c r="AY101" s="553"/>
      <c r="AZ101" s="429"/>
      <c r="BA101" s="465"/>
      <c r="BB101" s="465"/>
      <c r="BC101" s="467"/>
      <c r="BD101" s="470"/>
      <c r="BE101" s="473"/>
      <c r="BF101" s="465"/>
      <c r="BG101" s="465"/>
      <c r="BH101" s="467"/>
      <c r="BI101" s="553"/>
      <c r="BJ101" s="429"/>
      <c r="BK101" s="513"/>
      <c r="BL101" s="5"/>
      <c r="BM101" s="5"/>
      <c r="BN101" s="5"/>
      <c r="BO101" s="5"/>
      <c r="BP101" s="5"/>
      <c r="BQ101" s="5"/>
      <c r="BR101" s="6"/>
      <c r="BS101" s="6"/>
      <c r="BT101" s="6"/>
      <c r="BU101" s="6"/>
    </row>
    <row r="102" spans="1:73" s="44" customFormat="1" ht="140.25" x14ac:dyDescent="0.25">
      <c r="A102" s="5"/>
      <c r="B102" s="138"/>
      <c r="C102" s="174"/>
      <c r="D102" s="720"/>
      <c r="E102" s="168"/>
      <c r="F102" s="136"/>
      <c r="G102" s="157"/>
      <c r="H102" s="394"/>
      <c r="I102" s="143"/>
      <c r="J102" s="604"/>
      <c r="K102" s="394"/>
      <c r="L102" s="394"/>
      <c r="M102" s="604"/>
      <c r="N102" s="595"/>
      <c r="O102" s="604"/>
      <c r="P102" s="604"/>
      <c r="Q102" s="432"/>
      <c r="R102" s="378"/>
      <c r="S102" s="432"/>
      <c r="T102" s="378"/>
      <c r="U102" s="432"/>
      <c r="V102" s="378"/>
      <c r="W102" s="432"/>
      <c r="X102" s="378"/>
      <c r="Y102" s="365"/>
      <c r="Z102" s="378"/>
      <c r="AA102" s="46" t="s">
        <v>106</v>
      </c>
      <c r="AB102" s="66">
        <v>0.3</v>
      </c>
      <c r="AC102" s="54">
        <f>3/9</f>
        <v>0.33333333333333331</v>
      </c>
      <c r="AD102" s="95"/>
      <c r="AE102" s="194" t="s">
        <v>351</v>
      </c>
      <c r="AF102" s="192" t="s">
        <v>358</v>
      </c>
      <c r="AG102" s="49">
        <v>9000000</v>
      </c>
      <c r="AH102" s="604"/>
      <c r="AI102" s="394"/>
      <c r="AJ102" s="541"/>
      <c r="AK102" s="670"/>
      <c r="AL102" s="541"/>
      <c r="AM102" s="541"/>
      <c r="AN102" s="541"/>
      <c r="AO102" s="541"/>
      <c r="AP102" s="520"/>
      <c r="AQ102" s="517"/>
      <c r="AR102" s="516"/>
      <c r="AS102" s="516"/>
      <c r="AT102" s="520"/>
      <c r="AU102" s="429"/>
      <c r="AV102" s="563"/>
      <c r="AW102" s="467"/>
      <c r="AX102" s="467"/>
      <c r="AY102" s="553"/>
      <c r="AZ102" s="429"/>
      <c r="BA102" s="465"/>
      <c r="BB102" s="465"/>
      <c r="BC102" s="467"/>
      <c r="BD102" s="470"/>
      <c r="BE102" s="473"/>
      <c r="BF102" s="465"/>
      <c r="BG102" s="465"/>
      <c r="BH102" s="467"/>
      <c r="BI102" s="553"/>
      <c r="BJ102" s="429"/>
      <c r="BK102" s="513"/>
      <c r="BL102" s="100"/>
      <c r="BM102" s="5"/>
      <c r="BN102" s="5"/>
      <c r="BO102" s="5"/>
      <c r="BP102" s="30"/>
      <c r="BQ102" s="5"/>
      <c r="BR102" s="6"/>
      <c r="BS102" s="6"/>
      <c r="BT102" s="6"/>
      <c r="BU102" s="6"/>
    </row>
    <row r="103" spans="1:73" s="44" customFormat="1" ht="165.75" x14ac:dyDescent="0.25">
      <c r="A103" s="5"/>
      <c r="B103" s="138"/>
      <c r="C103" s="174"/>
      <c r="D103" s="720"/>
      <c r="E103" s="168"/>
      <c r="F103" s="136"/>
      <c r="G103" s="157"/>
      <c r="H103" s="394"/>
      <c r="I103" s="143"/>
      <c r="J103" s="604"/>
      <c r="K103" s="394"/>
      <c r="L103" s="394"/>
      <c r="M103" s="604"/>
      <c r="N103" s="595"/>
      <c r="O103" s="604"/>
      <c r="P103" s="604"/>
      <c r="Q103" s="432"/>
      <c r="R103" s="378"/>
      <c r="S103" s="432"/>
      <c r="T103" s="378"/>
      <c r="U103" s="432"/>
      <c r="V103" s="378"/>
      <c r="W103" s="432"/>
      <c r="X103" s="378"/>
      <c r="Y103" s="365"/>
      <c r="Z103" s="378"/>
      <c r="AA103" s="47" t="s">
        <v>104</v>
      </c>
      <c r="AB103" s="66">
        <v>0.3</v>
      </c>
      <c r="AC103" s="54">
        <f>3/9</f>
        <v>0.33333333333333331</v>
      </c>
      <c r="AD103" s="95"/>
      <c r="AE103" s="222" t="s">
        <v>353</v>
      </c>
      <c r="AF103" s="192" t="s">
        <v>357</v>
      </c>
      <c r="AG103" s="49">
        <v>31118800</v>
      </c>
      <c r="AH103" s="604"/>
      <c r="AI103" s="394"/>
      <c r="AJ103" s="541"/>
      <c r="AK103" s="670"/>
      <c r="AL103" s="541"/>
      <c r="AM103" s="541"/>
      <c r="AN103" s="541"/>
      <c r="AO103" s="541"/>
      <c r="AP103" s="520"/>
      <c r="AQ103" s="517"/>
      <c r="AR103" s="516"/>
      <c r="AS103" s="516"/>
      <c r="AT103" s="520"/>
      <c r="AU103" s="429"/>
      <c r="AV103" s="563"/>
      <c r="AW103" s="467"/>
      <c r="AX103" s="467"/>
      <c r="AY103" s="553"/>
      <c r="AZ103" s="429"/>
      <c r="BA103" s="465"/>
      <c r="BB103" s="465"/>
      <c r="BC103" s="467"/>
      <c r="BD103" s="470"/>
      <c r="BE103" s="473"/>
      <c r="BF103" s="465"/>
      <c r="BG103" s="465"/>
      <c r="BH103" s="467"/>
      <c r="BI103" s="553"/>
      <c r="BJ103" s="429"/>
      <c r="BK103" s="513"/>
      <c r="BL103" s="5"/>
      <c r="BM103" s="30"/>
      <c r="BN103" s="5"/>
      <c r="BO103" s="5"/>
      <c r="BP103" s="5"/>
      <c r="BQ103" s="5"/>
      <c r="BR103" s="6"/>
      <c r="BS103" s="6"/>
      <c r="BT103" s="6"/>
      <c r="BU103" s="6"/>
    </row>
    <row r="104" spans="1:73" s="44" customFormat="1" ht="49.5" customHeight="1" x14ac:dyDescent="0.25">
      <c r="A104" s="5"/>
      <c r="B104" s="138"/>
      <c r="C104" s="174"/>
      <c r="D104" s="720"/>
      <c r="E104" s="168"/>
      <c r="F104" s="136"/>
      <c r="G104" s="157"/>
      <c r="H104" s="394"/>
      <c r="I104" s="143"/>
      <c r="J104" s="604"/>
      <c r="K104" s="394"/>
      <c r="L104" s="394"/>
      <c r="M104" s="604"/>
      <c r="N104" s="595"/>
      <c r="O104" s="604"/>
      <c r="P104" s="604"/>
      <c r="Q104" s="432"/>
      <c r="R104" s="378"/>
      <c r="S104" s="432"/>
      <c r="T104" s="378"/>
      <c r="U104" s="432"/>
      <c r="V104" s="378"/>
      <c r="W104" s="432"/>
      <c r="X104" s="378"/>
      <c r="Y104" s="365"/>
      <c r="Z104" s="378"/>
      <c r="AA104" s="674" t="s">
        <v>157</v>
      </c>
      <c r="AB104" s="722">
        <v>0.4</v>
      </c>
      <c r="AC104" s="416">
        <f>5/5</f>
        <v>1</v>
      </c>
      <c r="AD104" s="95"/>
      <c r="AE104" s="725" t="s">
        <v>354</v>
      </c>
      <c r="AF104" s="440" t="s">
        <v>359</v>
      </c>
      <c r="AG104" s="50">
        <f>240505263+115500000+30250000</f>
        <v>386255263</v>
      </c>
      <c r="AH104" s="604"/>
      <c r="AI104" s="394"/>
      <c r="AJ104" s="541"/>
      <c r="AK104" s="670"/>
      <c r="AL104" s="124" t="s">
        <v>279</v>
      </c>
      <c r="AM104" s="125" t="s">
        <v>278</v>
      </c>
      <c r="AN104" s="93" t="s">
        <v>280</v>
      </c>
      <c r="AO104" s="93" t="s">
        <v>281</v>
      </c>
      <c r="AP104" s="121">
        <v>0</v>
      </c>
      <c r="AQ104" s="281">
        <v>70000000</v>
      </c>
      <c r="AR104" s="281">
        <v>0</v>
      </c>
      <c r="AS104" s="516"/>
      <c r="AT104" s="520"/>
      <c r="AU104" s="429"/>
      <c r="AV104" s="264">
        <v>70000000</v>
      </c>
      <c r="AW104" s="274">
        <v>0</v>
      </c>
      <c r="AX104" s="467"/>
      <c r="AY104" s="553"/>
      <c r="AZ104" s="429"/>
      <c r="BA104" s="323">
        <v>70000000</v>
      </c>
      <c r="BB104" s="323">
        <v>0</v>
      </c>
      <c r="BC104" s="467"/>
      <c r="BD104" s="470"/>
      <c r="BE104" s="473"/>
      <c r="BF104" s="323">
        <v>70000000</v>
      </c>
      <c r="BG104" s="323">
        <v>0</v>
      </c>
      <c r="BH104" s="467"/>
      <c r="BI104" s="553"/>
      <c r="BJ104" s="429"/>
      <c r="BK104" s="513"/>
      <c r="BL104" s="5"/>
      <c r="BM104" s="5"/>
      <c r="BN104" s="5"/>
      <c r="BO104" s="5"/>
      <c r="BP104" s="5"/>
      <c r="BQ104" s="5"/>
      <c r="BR104" s="6"/>
      <c r="BS104" s="6"/>
      <c r="BT104" s="6"/>
      <c r="BU104" s="6"/>
    </row>
    <row r="105" spans="1:73" s="44" customFormat="1" ht="61.5" customHeight="1" x14ac:dyDescent="0.25">
      <c r="A105" s="5"/>
      <c r="B105" s="138"/>
      <c r="C105" s="174"/>
      <c r="D105" s="720"/>
      <c r="E105" s="168"/>
      <c r="F105" s="189"/>
      <c r="G105" s="157"/>
      <c r="H105" s="394"/>
      <c r="I105" s="190"/>
      <c r="J105" s="604"/>
      <c r="K105" s="394"/>
      <c r="L105" s="394"/>
      <c r="M105" s="604"/>
      <c r="N105" s="595"/>
      <c r="O105" s="604"/>
      <c r="P105" s="604"/>
      <c r="Q105" s="432"/>
      <c r="R105" s="378"/>
      <c r="S105" s="432"/>
      <c r="T105" s="378"/>
      <c r="U105" s="432"/>
      <c r="V105" s="378"/>
      <c r="W105" s="432"/>
      <c r="X105" s="378"/>
      <c r="Y105" s="365"/>
      <c r="Z105" s="378"/>
      <c r="AA105" s="675"/>
      <c r="AB105" s="723"/>
      <c r="AC105" s="724"/>
      <c r="AD105" s="95"/>
      <c r="AE105" s="726"/>
      <c r="AF105" s="440"/>
      <c r="AG105" s="50"/>
      <c r="AH105" s="604"/>
      <c r="AI105" s="394"/>
      <c r="AJ105" s="541"/>
      <c r="AK105" s="670"/>
      <c r="AL105" s="124" t="s">
        <v>314</v>
      </c>
      <c r="AM105" s="93" t="s">
        <v>315</v>
      </c>
      <c r="AN105" s="93" t="s">
        <v>316</v>
      </c>
      <c r="AO105" s="93" t="s">
        <v>317</v>
      </c>
      <c r="AP105" s="121">
        <v>0</v>
      </c>
      <c r="AQ105" s="281">
        <v>650000000</v>
      </c>
      <c r="AR105" s="281">
        <v>0</v>
      </c>
      <c r="AS105" s="516"/>
      <c r="AT105" s="520"/>
      <c r="AU105" s="429"/>
      <c r="AV105" s="264">
        <v>650000000</v>
      </c>
      <c r="AW105" s="274">
        <v>0</v>
      </c>
      <c r="AX105" s="467"/>
      <c r="AY105" s="553"/>
      <c r="AZ105" s="429"/>
      <c r="BA105" s="324"/>
      <c r="BB105" s="324"/>
      <c r="BC105" s="467"/>
      <c r="BD105" s="470"/>
      <c r="BE105" s="473"/>
      <c r="BF105" s="324"/>
      <c r="BG105" s="324"/>
      <c r="BH105" s="467"/>
      <c r="BI105" s="553"/>
      <c r="BJ105" s="429"/>
      <c r="BK105" s="513"/>
      <c r="BL105" s="5"/>
      <c r="BM105" s="5"/>
      <c r="BN105" s="5"/>
      <c r="BO105" s="5"/>
      <c r="BP105" s="5"/>
      <c r="BQ105" s="5"/>
      <c r="BR105" s="6"/>
      <c r="BS105" s="6"/>
      <c r="BT105" s="6"/>
      <c r="BU105" s="6"/>
    </row>
    <row r="106" spans="1:73" s="44" customFormat="1" ht="39" customHeight="1" x14ac:dyDescent="0.25">
      <c r="A106" s="5"/>
      <c r="B106" s="138"/>
      <c r="C106" s="174"/>
      <c r="D106" s="720"/>
      <c r="E106" s="168"/>
      <c r="F106" s="136"/>
      <c r="G106" s="157"/>
      <c r="H106" s="394"/>
      <c r="I106" s="143"/>
      <c r="J106" s="604"/>
      <c r="K106" s="394"/>
      <c r="L106" s="394"/>
      <c r="M106" s="604"/>
      <c r="N106" s="595"/>
      <c r="O106" s="604"/>
      <c r="P106" s="604"/>
      <c r="Q106" s="432"/>
      <c r="R106" s="378"/>
      <c r="S106" s="432"/>
      <c r="T106" s="378"/>
      <c r="U106" s="432"/>
      <c r="V106" s="378"/>
      <c r="W106" s="432"/>
      <c r="X106" s="378"/>
      <c r="Y106" s="365"/>
      <c r="Z106" s="378"/>
      <c r="AA106" s="47" t="s">
        <v>105</v>
      </c>
      <c r="AB106" s="79">
        <v>0.15</v>
      </c>
      <c r="AC106" s="57">
        <f>0/4</f>
        <v>0</v>
      </c>
      <c r="AD106" s="95"/>
      <c r="AE106" s="115"/>
      <c r="AF106" s="192"/>
      <c r="AG106" s="50">
        <v>12000766</v>
      </c>
      <c r="AH106" s="604"/>
      <c r="AI106" s="394"/>
      <c r="AJ106" s="541"/>
      <c r="AK106" s="670"/>
      <c r="AL106" s="125" t="s">
        <v>290</v>
      </c>
      <c r="AM106" s="124" t="s">
        <v>292</v>
      </c>
      <c r="AN106" s="93" t="s">
        <v>293</v>
      </c>
      <c r="AO106" s="93" t="s">
        <v>294</v>
      </c>
      <c r="AP106" s="121">
        <v>0</v>
      </c>
      <c r="AQ106" s="311">
        <v>12000000</v>
      </c>
      <c r="AR106" s="281">
        <v>0</v>
      </c>
      <c r="AS106" s="516"/>
      <c r="AT106" s="520"/>
      <c r="AU106" s="429"/>
      <c r="AV106" s="312">
        <v>12000000</v>
      </c>
      <c r="AW106" s="274">
        <v>0</v>
      </c>
      <c r="AX106" s="467"/>
      <c r="AY106" s="553"/>
      <c r="AZ106" s="429"/>
      <c r="BA106" s="323">
        <v>12000000</v>
      </c>
      <c r="BB106" s="323">
        <v>0</v>
      </c>
      <c r="BC106" s="467"/>
      <c r="BD106" s="470"/>
      <c r="BE106" s="473"/>
      <c r="BF106" s="323">
        <v>12000000</v>
      </c>
      <c r="BG106" s="323">
        <v>0</v>
      </c>
      <c r="BH106" s="467"/>
      <c r="BI106" s="553"/>
      <c r="BJ106" s="429"/>
      <c r="BK106" s="513"/>
      <c r="BL106" s="5"/>
      <c r="BM106" s="5"/>
      <c r="BN106" s="6"/>
      <c r="BO106" s="6"/>
      <c r="BP106" s="6"/>
      <c r="BQ106" s="6"/>
    </row>
    <row r="107" spans="1:73" s="44" customFormat="1" ht="204" x14ac:dyDescent="0.25">
      <c r="A107" s="5"/>
      <c r="B107" s="138"/>
      <c r="C107" s="174"/>
      <c r="D107" s="720"/>
      <c r="E107" s="168"/>
      <c r="F107" s="136"/>
      <c r="G107" s="157"/>
      <c r="H107" s="394"/>
      <c r="I107" s="143"/>
      <c r="J107" s="604"/>
      <c r="K107" s="394"/>
      <c r="L107" s="394"/>
      <c r="M107" s="604"/>
      <c r="N107" s="595"/>
      <c r="O107" s="604"/>
      <c r="P107" s="604"/>
      <c r="Q107" s="432"/>
      <c r="R107" s="378"/>
      <c r="S107" s="432"/>
      <c r="T107" s="378"/>
      <c r="U107" s="432"/>
      <c r="V107" s="378"/>
      <c r="W107" s="432"/>
      <c r="X107" s="378"/>
      <c r="Y107" s="365"/>
      <c r="Z107" s="378"/>
      <c r="AA107" s="53" t="s">
        <v>156</v>
      </c>
      <c r="AB107" s="79">
        <v>0.2</v>
      </c>
      <c r="AC107" s="57">
        <v>1</v>
      </c>
      <c r="AD107" s="95"/>
      <c r="AE107" s="194" t="s">
        <v>303</v>
      </c>
      <c r="AF107" s="184" t="s">
        <v>304</v>
      </c>
      <c r="AG107" s="50">
        <v>15000000</v>
      </c>
      <c r="AH107" s="604"/>
      <c r="AI107" s="394"/>
      <c r="AJ107" s="541"/>
      <c r="AK107" s="670"/>
      <c r="AL107" s="124" t="s">
        <v>287</v>
      </c>
      <c r="AM107" s="125" t="s">
        <v>286</v>
      </c>
      <c r="AN107" s="93" t="s">
        <v>288</v>
      </c>
      <c r="AO107" s="93" t="s">
        <v>289</v>
      </c>
      <c r="AP107" s="121">
        <v>10363108</v>
      </c>
      <c r="AQ107" s="281">
        <v>10363108</v>
      </c>
      <c r="AR107" s="281">
        <v>0</v>
      </c>
      <c r="AS107" s="516"/>
      <c r="AT107" s="520"/>
      <c r="AU107" s="429"/>
      <c r="AV107" s="264">
        <v>10363108</v>
      </c>
      <c r="AW107" s="274">
        <v>10363108</v>
      </c>
      <c r="AX107" s="467"/>
      <c r="AY107" s="553"/>
      <c r="AZ107" s="429"/>
      <c r="BA107" s="323">
        <v>10363108</v>
      </c>
      <c r="BB107" s="323">
        <v>10363108</v>
      </c>
      <c r="BC107" s="467"/>
      <c r="BD107" s="470"/>
      <c r="BE107" s="473"/>
      <c r="BF107" s="323">
        <v>10363108</v>
      </c>
      <c r="BG107" s="323">
        <v>10363108</v>
      </c>
      <c r="BH107" s="467"/>
      <c r="BI107" s="553"/>
      <c r="BJ107" s="429"/>
      <c r="BK107" s="513"/>
      <c r="BL107" s="5"/>
      <c r="BM107" s="5"/>
      <c r="BN107" s="6"/>
      <c r="BO107" s="6"/>
      <c r="BP107" s="6"/>
      <c r="BQ107" s="6"/>
    </row>
    <row r="108" spans="1:73" s="44" customFormat="1" ht="34.5" customHeight="1" thickBot="1" x14ac:dyDescent="0.3">
      <c r="A108" s="5"/>
      <c r="B108" s="139"/>
      <c r="C108" s="175"/>
      <c r="D108" s="721"/>
      <c r="E108" s="172"/>
      <c r="F108" s="140"/>
      <c r="G108" s="158"/>
      <c r="H108" s="641"/>
      <c r="I108" s="152"/>
      <c r="J108" s="662"/>
      <c r="K108" s="641"/>
      <c r="L108" s="641"/>
      <c r="M108" s="662"/>
      <c r="N108" s="673"/>
      <c r="O108" s="662"/>
      <c r="P108" s="662"/>
      <c r="Q108" s="433"/>
      <c r="R108" s="385"/>
      <c r="S108" s="433"/>
      <c r="T108" s="385"/>
      <c r="U108" s="433"/>
      <c r="V108" s="385"/>
      <c r="W108" s="433"/>
      <c r="X108" s="385"/>
      <c r="Y108" s="366"/>
      <c r="Z108" s="385"/>
      <c r="AA108" s="48" t="s">
        <v>110</v>
      </c>
      <c r="AB108" s="86">
        <v>0.3</v>
      </c>
      <c r="AC108" s="98">
        <v>0</v>
      </c>
      <c r="AD108" s="297"/>
      <c r="AE108" s="116"/>
      <c r="AF108" s="193"/>
      <c r="AG108" s="99">
        <v>20000000</v>
      </c>
      <c r="AH108" s="662"/>
      <c r="AI108" s="641"/>
      <c r="AJ108" s="672"/>
      <c r="AK108" s="671"/>
      <c r="AL108" s="132" t="s">
        <v>282</v>
      </c>
      <c r="AM108" s="132" t="s">
        <v>283</v>
      </c>
      <c r="AN108" s="133" t="s">
        <v>284</v>
      </c>
      <c r="AO108" s="133" t="s">
        <v>285</v>
      </c>
      <c r="AP108" s="284">
        <v>4576766</v>
      </c>
      <c r="AQ108" s="282">
        <v>4576766</v>
      </c>
      <c r="AR108" s="281">
        <v>0</v>
      </c>
      <c r="AS108" s="523"/>
      <c r="AT108" s="521"/>
      <c r="AU108" s="495"/>
      <c r="AV108" s="295">
        <v>4576766</v>
      </c>
      <c r="AW108" s="274">
        <v>0</v>
      </c>
      <c r="AX108" s="468"/>
      <c r="AY108" s="554"/>
      <c r="AZ108" s="495"/>
      <c r="BA108" s="323">
        <v>4576766</v>
      </c>
      <c r="BB108" s="323">
        <v>0</v>
      </c>
      <c r="BC108" s="468"/>
      <c r="BD108" s="471"/>
      <c r="BE108" s="474"/>
      <c r="BF108" s="323">
        <v>4576766</v>
      </c>
      <c r="BG108" s="323">
        <v>0</v>
      </c>
      <c r="BH108" s="468"/>
      <c r="BI108" s="554"/>
      <c r="BJ108" s="495"/>
      <c r="BK108" s="514"/>
      <c r="BL108" s="5"/>
      <c r="BM108" s="5"/>
      <c r="BN108" s="6"/>
      <c r="BO108" s="6"/>
      <c r="BP108" s="6"/>
      <c r="BQ108" s="6"/>
    </row>
    <row r="109" spans="1:73" ht="15.75" thickBot="1" x14ac:dyDescent="0.3">
      <c r="A109" s="1"/>
      <c r="B109" s="308" t="s">
        <v>168</v>
      </c>
      <c r="C109" s="309"/>
      <c r="D109" s="309"/>
      <c r="E109" s="309"/>
      <c r="F109" s="309"/>
      <c r="G109" s="309"/>
      <c r="H109" s="309"/>
      <c r="I109" s="309"/>
      <c r="J109" s="309"/>
      <c r="K109" s="309"/>
      <c r="L109" s="309"/>
      <c r="M109" s="309"/>
      <c r="N109" s="309"/>
      <c r="O109" s="309"/>
      <c r="P109" s="309"/>
      <c r="Q109" s="309"/>
      <c r="R109" s="316">
        <v>0.1</v>
      </c>
      <c r="S109" s="309"/>
      <c r="T109" s="316">
        <v>0.12</v>
      </c>
      <c r="U109" s="309"/>
      <c r="V109" s="106">
        <v>0.13704175824175827</v>
      </c>
      <c r="W109" s="310"/>
      <c r="X109" s="106">
        <f>AVERAGE(X13:X108)</f>
        <v>0.26807808302808306</v>
      </c>
      <c r="Y109" s="352"/>
      <c r="Z109" s="352">
        <f>AVERAGE(Z13:Z108)</f>
        <v>0.34500115995115999</v>
      </c>
      <c r="AA109" s="663"/>
      <c r="AB109" s="664"/>
      <c r="AC109" s="664"/>
      <c r="AD109" s="664"/>
      <c r="AE109" s="664"/>
      <c r="AF109" s="665"/>
      <c r="AG109" s="101">
        <f>SUM(AG13:AG108)</f>
        <v>5968252207</v>
      </c>
      <c r="AH109" s="666"/>
      <c r="AI109" s="667"/>
      <c r="AJ109" s="668"/>
      <c r="AK109" s="666"/>
      <c r="AL109" s="667"/>
      <c r="AM109" s="667"/>
      <c r="AN109" s="667"/>
      <c r="AO109" s="668"/>
      <c r="AP109" s="127">
        <f t="shared" ref="AP109:AY109" si="5">SUM(AP13:AP108)</f>
        <v>2700931328</v>
      </c>
      <c r="AQ109" s="128">
        <f t="shared" si="5"/>
        <v>6625368218</v>
      </c>
      <c r="AR109" s="129">
        <f t="shared" si="5"/>
        <v>1398464080</v>
      </c>
      <c r="AS109" s="131">
        <f t="shared" si="5"/>
        <v>6625368218</v>
      </c>
      <c r="AT109" s="129">
        <f t="shared" si="5"/>
        <v>1398464080</v>
      </c>
      <c r="AU109" s="130">
        <f>AT109/AS109</f>
        <v>0.21107718604991804</v>
      </c>
      <c r="AV109" s="206">
        <f>SUM(AV13:AV108)</f>
        <v>6625368218</v>
      </c>
      <c r="AW109" s="206">
        <f>SUM(AW13:AW108)</f>
        <v>1684397090</v>
      </c>
      <c r="AX109" s="206">
        <f>SUM(AX13:AX108)</f>
        <v>6625368218</v>
      </c>
      <c r="AY109" s="129">
        <f t="shared" si="5"/>
        <v>1684397090</v>
      </c>
      <c r="AZ109" s="130">
        <f>AY109/AX109</f>
        <v>0.25423448698651635</v>
      </c>
      <c r="BA109" s="206">
        <f>SUM(BA13:BA108)</f>
        <v>6625368218</v>
      </c>
      <c r="BB109" s="258">
        <f t="shared" ref="BB109:BD109" si="6">SUM(BB13:BB108)</f>
        <v>2022694387</v>
      </c>
      <c r="BC109" s="206">
        <f>SUM(BC13:BC108)</f>
        <v>6625368218</v>
      </c>
      <c r="BD109" s="129">
        <f t="shared" si="6"/>
        <v>2022694387</v>
      </c>
      <c r="BE109" s="130">
        <f>BD109/BC109</f>
        <v>0.30529539196096045</v>
      </c>
      <c r="BF109" s="330">
        <f>SUM(BF13:BF108)</f>
        <v>6625368218</v>
      </c>
      <c r="BG109" s="330">
        <f>SUM(BG13:BG108)</f>
        <v>2862543060</v>
      </c>
      <c r="BH109" s="331">
        <f>SUM(BH13:BH108)</f>
        <v>6625368218</v>
      </c>
      <c r="BI109" s="349">
        <f>SUM(BI13:BI108)</f>
        <v>2862543060</v>
      </c>
      <c r="BJ109" s="328">
        <f>BI109/BH109</f>
        <v>0.43205795750686832</v>
      </c>
      <c r="BK109" s="102"/>
      <c r="BL109" s="5"/>
      <c r="BM109" s="5"/>
      <c r="BN109" s="6"/>
      <c r="BO109" s="6"/>
      <c r="BP109" s="6"/>
      <c r="BQ109" s="6"/>
      <c r="BR109" s="44"/>
      <c r="BS109" s="44"/>
      <c r="BT109" s="44"/>
      <c r="BU109" s="44"/>
    </row>
    <row r="110" spans="1:73" x14ac:dyDescent="0.25">
      <c r="A110" s="1"/>
      <c r="B110" s="5"/>
      <c r="C110" s="5"/>
      <c r="D110" s="5"/>
      <c r="E110" s="5"/>
      <c r="F110" s="18"/>
      <c r="G110" s="5"/>
      <c r="H110" s="17"/>
      <c r="I110" s="5"/>
      <c r="J110" s="5"/>
      <c r="K110" s="5"/>
      <c r="L110" s="5"/>
      <c r="M110" s="5"/>
      <c r="N110" s="5"/>
      <c r="O110" s="5"/>
      <c r="P110" s="5"/>
      <c r="Q110" s="5"/>
      <c r="R110" s="5"/>
      <c r="S110" s="5"/>
      <c r="T110" s="5"/>
      <c r="U110" s="5"/>
      <c r="V110" s="5"/>
      <c r="W110" s="5"/>
      <c r="X110" s="5"/>
      <c r="Y110" s="5"/>
      <c r="Z110" s="5"/>
      <c r="AG110" s="30"/>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6"/>
      <c r="BO110" s="6"/>
      <c r="BP110" s="6"/>
      <c r="BQ110" s="6"/>
    </row>
    <row r="111" spans="1:73" x14ac:dyDescent="0.25">
      <c r="A111" s="1"/>
      <c r="B111" s="5"/>
      <c r="C111" s="5"/>
      <c r="D111" s="5"/>
      <c r="E111" s="5"/>
      <c r="F111" s="18"/>
      <c r="G111" s="5"/>
      <c r="H111" s="17"/>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6"/>
      <c r="BO111" s="6"/>
      <c r="BP111" s="6"/>
      <c r="BQ111" s="6"/>
    </row>
    <row r="112" spans="1:73" x14ac:dyDescent="0.25">
      <c r="A112" s="1"/>
      <c r="B112" s="5"/>
      <c r="C112" s="5"/>
      <c r="D112" s="5"/>
      <c r="E112" s="5"/>
      <c r="F112" s="18"/>
      <c r="G112" s="5"/>
      <c r="H112" s="17"/>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6"/>
      <c r="BO112" s="6"/>
      <c r="BP112" s="6"/>
      <c r="BQ112" s="6"/>
    </row>
    <row r="113" spans="1:69" x14ac:dyDescent="0.25">
      <c r="A113" s="1"/>
      <c r="B113" s="5"/>
      <c r="C113" s="5"/>
      <c r="D113" s="5"/>
      <c r="E113" s="5"/>
      <c r="F113" s="18"/>
      <c r="G113" s="5"/>
      <c r="H113" s="17"/>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6"/>
      <c r="BO113" s="6"/>
      <c r="BP113" s="6"/>
      <c r="BQ113" s="6"/>
    </row>
    <row r="114" spans="1:69" x14ac:dyDescent="0.25">
      <c r="A114" s="1"/>
      <c r="B114" s="5"/>
      <c r="C114" s="5"/>
      <c r="D114" s="5"/>
      <c r="E114" s="5"/>
      <c r="F114" s="18"/>
      <c r="G114" s="5"/>
      <c r="H114" s="17"/>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30"/>
      <c r="AX114" s="5"/>
      <c r="AY114" s="5"/>
      <c r="AZ114" s="5"/>
      <c r="BA114" s="5"/>
      <c r="BB114" s="5"/>
      <c r="BC114" s="5"/>
      <c r="BD114" s="5"/>
      <c r="BE114" s="5"/>
      <c r="BF114" s="5"/>
      <c r="BG114" s="5"/>
      <c r="BH114" s="5"/>
      <c r="BI114" s="5"/>
      <c r="BJ114" s="5"/>
      <c r="BK114" s="5"/>
      <c r="BL114" s="5"/>
      <c r="BM114" s="5"/>
      <c r="BN114" s="6"/>
      <c r="BO114" s="6"/>
      <c r="BP114" s="6"/>
      <c r="BQ114" s="6"/>
    </row>
    <row r="115" spans="1:69" x14ac:dyDescent="0.25">
      <c r="A115" s="1"/>
      <c r="B115" s="5"/>
      <c r="C115" s="5"/>
      <c r="D115" s="5"/>
      <c r="E115" s="5"/>
      <c r="F115" s="18"/>
      <c r="G115" s="5"/>
      <c r="H115" s="17"/>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6"/>
      <c r="BO115" s="6"/>
      <c r="BP115" s="6"/>
      <c r="BQ115" s="6"/>
    </row>
    <row r="116" spans="1:69" x14ac:dyDescent="0.25">
      <c r="A116" s="1"/>
      <c r="B116" s="5"/>
      <c r="C116" s="5"/>
      <c r="D116" s="5"/>
      <c r="E116" s="5"/>
      <c r="F116" s="18"/>
      <c r="G116" s="5"/>
      <c r="H116" s="17"/>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30"/>
      <c r="AU116" s="30"/>
      <c r="AV116" s="30"/>
      <c r="AW116" s="30"/>
      <c r="AX116" s="30"/>
      <c r="AY116" s="30"/>
      <c r="AZ116" s="5"/>
      <c r="BA116" s="5"/>
      <c r="BB116" s="5"/>
      <c r="BC116" s="5"/>
      <c r="BD116" s="5"/>
      <c r="BE116" s="5"/>
      <c r="BF116" s="5"/>
      <c r="BG116" s="5"/>
      <c r="BH116" s="5"/>
      <c r="BI116" s="5"/>
      <c r="BJ116" s="5"/>
      <c r="BK116" s="5"/>
      <c r="BL116" s="5"/>
      <c r="BM116" s="5"/>
      <c r="BN116" s="6"/>
      <c r="BO116" s="6"/>
      <c r="BP116" s="6"/>
      <c r="BQ116" s="6"/>
    </row>
    <row r="117" spans="1:69" x14ac:dyDescent="0.25">
      <c r="A117" s="1"/>
      <c r="B117" s="5"/>
      <c r="C117" s="5"/>
      <c r="D117" s="5"/>
      <c r="E117" s="5"/>
      <c r="F117" s="18"/>
      <c r="G117" s="5"/>
      <c r="H117" s="17"/>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6"/>
      <c r="BO117" s="6"/>
      <c r="BP117" s="6"/>
      <c r="BQ117" s="6"/>
    </row>
    <row r="118" spans="1:69" x14ac:dyDescent="0.25">
      <c r="A118" s="1"/>
      <c r="B118" s="5"/>
      <c r="C118" s="5"/>
      <c r="D118" s="5"/>
      <c r="E118" s="5"/>
      <c r="F118" s="18"/>
      <c r="G118" s="5"/>
      <c r="H118" s="17"/>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41"/>
      <c r="AX118" s="5"/>
      <c r="AY118" s="5"/>
      <c r="AZ118" s="5"/>
      <c r="BA118" s="5"/>
      <c r="BB118" s="5"/>
      <c r="BC118" s="5"/>
      <c r="BD118" s="5"/>
      <c r="BE118" s="5"/>
      <c r="BF118" s="5"/>
      <c r="BG118" s="5"/>
      <c r="BH118" s="5"/>
      <c r="BI118" s="5"/>
      <c r="BJ118" s="5"/>
      <c r="BK118" s="5"/>
      <c r="BL118" s="5"/>
      <c r="BM118" s="5"/>
      <c r="BN118" s="6"/>
      <c r="BO118" s="6"/>
      <c r="BP118" s="6"/>
      <c r="BQ118" s="6"/>
    </row>
    <row r="119" spans="1:69" x14ac:dyDescent="0.25">
      <c r="A119" s="1"/>
      <c r="B119" s="5"/>
      <c r="C119" s="5"/>
      <c r="D119" s="5"/>
      <c r="E119" s="5"/>
      <c r="F119" s="18"/>
      <c r="G119" s="5"/>
      <c r="H119" s="17"/>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6"/>
      <c r="BO119" s="6"/>
      <c r="BP119" s="6"/>
      <c r="BQ119" s="6"/>
    </row>
    <row r="120" spans="1:69" x14ac:dyDescent="0.25">
      <c r="A120" s="1"/>
      <c r="B120" s="5"/>
      <c r="C120" s="5"/>
      <c r="D120" s="5"/>
      <c r="E120" s="5"/>
      <c r="F120" s="18"/>
      <c r="G120" s="5"/>
      <c r="H120" s="17"/>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6"/>
      <c r="BO120" s="6"/>
      <c r="BP120" s="6"/>
      <c r="BQ120" s="6"/>
    </row>
    <row r="121" spans="1:69" x14ac:dyDescent="0.25">
      <c r="A121" s="1"/>
      <c r="B121" s="5"/>
      <c r="C121" s="5"/>
      <c r="D121" s="5"/>
      <c r="E121" s="5"/>
      <c r="F121" s="18"/>
      <c r="G121" s="5"/>
      <c r="H121" s="17"/>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6"/>
      <c r="BO121" s="6"/>
      <c r="BP121" s="6"/>
      <c r="BQ121" s="6"/>
    </row>
    <row r="122" spans="1:69" x14ac:dyDescent="0.25">
      <c r="A122" s="1"/>
      <c r="B122" s="5"/>
      <c r="C122" s="5"/>
      <c r="D122" s="5"/>
      <c r="E122" s="5"/>
      <c r="F122" s="18"/>
      <c r="G122" s="5"/>
      <c r="H122" s="17"/>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204"/>
      <c r="AW122" s="5"/>
      <c r="AX122" s="5"/>
      <c r="AY122" s="5"/>
      <c r="AZ122" s="5"/>
      <c r="BA122" s="5"/>
      <c r="BB122" s="5"/>
      <c r="BC122" s="5"/>
      <c r="BD122" s="5"/>
      <c r="BE122" s="5"/>
      <c r="BF122" s="5"/>
      <c r="BG122" s="5"/>
      <c r="BH122" s="5"/>
      <c r="BI122" s="5"/>
      <c r="BJ122" s="5"/>
      <c r="BK122" s="5"/>
      <c r="BL122" s="5"/>
      <c r="BM122" s="5"/>
      <c r="BN122" s="6"/>
      <c r="BO122" s="6"/>
      <c r="BP122" s="6"/>
      <c r="BQ122" s="6"/>
    </row>
    <row r="123" spans="1:69" x14ac:dyDescent="0.25">
      <c r="A123" s="1"/>
      <c r="B123" s="5"/>
      <c r="C123" s="5"/>
      <c r="D123" s="5"/>
      <c r="E123" s="5"/>
      <c r="F123" s="18"/>
      <c r="G123" s="5"/>
      <c r="H123" s="17"/>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204"/>
      <c r="AW123" s="30"/>
      <c r="AX123" s="5"/>
      <c r="AY123" s="5"/>
      <c r="AZ123" s="5"/>
      <c r="BA123" s="5"/>
      <c r="BB123" s="5"/>
      <c r="BC123" s="5"/>
      <c r="BD123" s="5"/>
      <c r="BE123" s="5"/>
      <c r="BF123" s="5"/>
      <c r="BG123" s="5"/>
      <c r="BH123" s="5"/>
      <c r="BI123" s="5"/>
      <c r="BJ123" s="5"/>
      <c r="BK123" s="5"/>
      <c r="BL123" s="5"/>
      <c r="BM123" s="5"/>
      <c r="BN123" s="6"/>
      <c r="BO123" s="6"/>
      <c r="BP123" s="6"/>
      <c r="BQ123" s="6"/>
    </row>
    <row r="124" spans="1:69" x14ac:dyDescent="0.25">
      <c r="A124" s="1"/>
      <c r="B124" s="5"/>
      <c r="C124" s="5"/>
      <c r="D124" s="5"/>
      <c r="E124" s="5"/>
      <c r="F124" s="18"/>
      <c r="G124" s="5"/>
      <c r="H124" s="17"/>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6"/>
      <c r="BO124" s="6"/>
      <c r="BP124" s="6"/>
      <c r="BQ124" s="6"/>
    </row>
    <row r="125" spans="1:69" x14ac:dyDescent="0.25">
      <c r="A125" s="1"/>
      <c r="B125" s="5"/>
      <c r="C125" s="5"/>
      <c r="D125" s="5"/>
      <c r="E125" s="5"/>
      <c r="F125" s="18"/>
      <c r="G125" s="5"/>
      <c r="H125" s="17"/>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6"/>
      <c r="BO125" s="6"/>
      <c r="BP125" s="6"/>
      <c r="BQ125" s="6"/>
    </row>
    <row r="126" spans="1:69" x14ac:dyDescent="0.25">
      <c r="A126" s="1"/>
      <c r="B126" s="5"/>
      <c r="C126" s="5"/>
      <c r="D126" s="5"/>
      <c r="E126" s="5"/>
      <c r="F126" s="18"/>
      <c r="G126" s="5"/>
      <c r="H126" s="17"/>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6"/>
      <c r="BO126" s="6"/>
      <c r="BP126" s="6"/>
      <c r="BQ126" s="6"/>
    </row>
    <row r="127" spans="1:69" x14ac:dyDescent="0.25">
      <c r="A127" s="1"/>
      <c r="B127" s="5"/>
      <c r="C127" s="5"/>
      <c r="D127" s="5"/>
      <c r="E127" s="5"/>
      <c r="F127" s="18"/>
      <c r="G127" s="5"/>
      <c r="H127" s="17"/>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6"/>
      <c r="BO127" s="6"/>
      <c r="BP127" s="6"/>
      <c r="BQ127" s="6"/>
    </row>
    <row r="128" spans="1:69" x14ac:dyDescent="0.25">
      <c r="A128" s="1"/>
      <c r="B128" s="5"/>
      <c r="C128" s="5"/>
      <c r="D128" s="5"/>
      <c r="E128" s="5"/>
      <c r="F128" s="18"/>
      <c r="G128" s="5"/>
      <c r="H128" s="17"/>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6"/>
      <c r="BO128" s="6"/>
      <c r="BP128" s="6"/>
      <c r="BQ128" s="6"/>
    </row>
    <row r="129" spans="1:69" x14ac:dyDescent="0.25">
      <c r="A129" s="1"/>
      <c r="B129" s="5"/>
      <c r="C129" s="5"/>
      <c r="D129" s="5"/>
      <c r="E129" s="5"/>
      <c r="F129" s="18"/>
      <c r="G129" s="5"/>
      <c r="H129" s="17"/>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41"/>
      <c r="AU129" s="41"/>
      <c r="AV129" s="5"/>
      <c r="AW129" s="5"/>
      <c r="AX129" s="5"/>
      <c r="AY129" s="5"/>
      <c r="AZ129" s="5"/>
      <c r="BA129" s="5"/>
      <c r="BB129" s="5"/>
      <c r="BC129" s="5"/>
      <c r="BD129" s="5"/>
      <c r="BE129" s="5"/>
      <c r="BF129" s="5"/>
      <c r="BG129" s="5"/>
      <c r="BH129" s="5"/>
      <c r="BI129" s="5"/>
      <c r="BJ129" s="5"/>
      <c r="BK129" s="5"/>
      <c r="BL129" s="5"/>
      <c r="BM129" s="5"/>
      <c r="BN129" s="6"/>
      <c r="BO129" s="6"/>
      <c r="BP129" s="6"/>
      <c r="BQ129" s="6"/>
    </row>
    <row r="130" spans="1:69" x14ac:dyDescent="0.25">
      <c r="A130" s="1"/>
      <c r="B130" s="5"/>
      <c r="C130" s="5"/>
      <c r="D130" s="5"/>
      <c r="E130" s="5"/>
      <c r="F130" s="18"/>
      <c r="G130" s="5"/>
      <c r="H130" s="17"/>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13"/>
      <c r="AU130" s="13"/>
      <c r="AV130" s="5"/>
      <c r="AW130" s="5"/>
      <c r="AX130" s="5"/>
      <c r="AY130" s="5"/>
      <c r="AZ130" s="5"/>
      <c r="BA130" s="5"/>
      <c r="BB130" s="5"/>
      <c r="BC130" s="5"/>
      <c r="BD130" s="5"/>
      <c r="BE130" s="5"/>
      <c r="BF130" s="5"/>
      <c r="BG130" s="5"/>
      <c r="BH130" s="5"/>
      <c r="BI130" s="5"/>
      <c r="BJ130" s="5"/>
      <c r="BK130" s="5"/>
      <c r="BL130" s="5"/>
      <c r="BM130" s="5"/>
      <c r="BN130" s="6"/>
      <c r="BO130" s="6"/>
      <c r="BP130" s="6"/>
      <c r="BQ130" s="6"/>
    </row>
    <row r="131" spans="1:69" x14ac:dyDescent="0.25">
      <c r="A131" s="1"/>
      <c r="B131" s="5"/>
      <c r="C131" s="5"/>
      <c r="D131" s="5"/>
      <c r="E131" s="5"/>
      <c r="F131" s="18"/>
      <c r="G131" s="5"/>
      <c r="H131" s="17"/>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6"/>
      <c r="BO131" s="6"/>
      <c r="BP131" s="6"/>
      <c r="BQ131" s="6"/>
    </row>
    <row r="132" spans="1:69" x14ac:dyDescent="0.25">
      <c r="A132" s="1"/>
      <c r="B132" s="5"/>
      <c r="C132" s="5"/>
      <c r="D132" s="5"/>
      <c r="E132" s="5"/>
      <c r="F132" s="18"/>
      <c r="G132" s="5"/>
      <c r="H132" s="17"/>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6"/>
      <c r="BO132" s="6"/>
      <c r="BP132" s="6"/>
      <c r="BQ132" s="6"/>
    </row>
    <row r="133" spans="1:69" x14ac:dyDescent="0.25">
      <c r="A133" s="1"/>
      <c r="B133" s="5"/>
      <c r="C133" s="5"/>
      <c r="D133" s="5"/>
      <c r="E133" s="5"/>
      <c r="F133" s="18"/>
      <c r="G133" s="5"/>
      <c r="H133" s="17"/>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6"/>
      <c r="BO133" s="6"/>
      <c r="BP133" s="6"/>
      <c r="BQ133" s="6"/>
    </row>
    <row r="134" spans="1:69" x14ac:dyDescent="0.25">
      <c r="A134" s="1"/>
      <c r="B134" s="5"/>
      <c r="C134" s="5"/>
      <c r="D134" s="5"/>
      <c r="E134" s="5"/>
      <c r="F134" s="18"/>
      <c r="G134" s="5"/>
      <c r="H134" s="17"/>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6"/>
      <c r="BO134" s="6"/>
      <c r="BP134" s="6"/>
      <c r="BQ134" s="6"/>
    </row>
    <row r="135" spans="1:69" x14ac:dyDescent="0.25">
      <c r="A135" s="1"/>
      <c r="B135" s="5"/>
      <c r="C135" s="5"/>
      <c r="D135" s="5"/>
      <c r="E135" s="5"/>
      <c r="F135" s="18"/>
      <c r="G135" s="5"/>
      <c r="H135" s="17"/>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6"/>
      <c r="BO135" s="6"/>
      <c r="BP135" s="6"/>
      <c r="BQ135" s="6"/>
    </row>
    <row r="136" spans="1:69" x14ac:dyDescent="0.25">
      <c r="A136" s="1"/>
      <c r="B136" s="5"/>
      <c r="C136" s="5"/>
      <c r="D136" s="5"/>
      <c r="E136" s="5"/>
      <c r="F136" s="18"/>
      <c r="G136" s="5"/>
      <c r="H136" s="17"/>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6"/>
      <c r="BO136" s="6"/>
      <c r="BP136" s="6"/>
      <c r="BQ136" s="6"/>
    </row>
    <row r="137" spans="1:69" x14ac:dyDescent="0.25">
      <c r="A137" s="1"/>
      <c r="B137" s="5"/>
      <c r="C137" s="5"/>
      <c r="D137" s="5"/>
      <c r="E137" s="5"/>
      <c r="F137" s="18"/>
      <c r="G137" s="5"/>
      <c r="H137" s="17"/>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6"/>
      <c r="BO137" s="6"/>
      <c r="BP137" s="6"/>
      <c r="BQ137" s="6"/>
    </row>
    <row r="138" spans="1:69" x14ac:dyDescent="0.25">
      <c r="A138" s="1"/>
      <c r="B138" s="5"/>
      <c r="C138" s="5"/>
      <c r="D138" s="5"/>
      <c r="E138" s="5"/>
      <c r="F138" s="18"/>
      <c r="G138" s="5"/>
      <c r="H138" s="17"/>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6"/>
      <c r="BO138" s="6"/>
      <c r="BP138" s="6"/>
      <c r="BQ138" s="6"/>
    </row>
    <row r="139" spans="1:69" x14ac:dyDescent="0.25">
      <c r="A139" s="1"/>
      <c r="B139" s="5"/>
      <c r="C139" s="5"/>
      <c r="D139" s="5"/>
      <c r="E139" s="5"/>
      <c r="F139" s="18"/>
      <c r="G139" s="5"/>
      <c r="H139" s="17"/>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6"/>
      <c r="BO139" s="6"/>
      <c r="BP139" s="6"/>
      <c r="BQ139" s="6"/>
    </row>
    <row r="140" spans="1:69" x14ac:dyDescent="0.25">
      <c r="A140" s="1"/>
      <c r="B140" s="5"/>
      <c r="C140" s="5"/>
      <c r="D140" s="5"/>
      <c r="E140" s="5"/>
      <c r="F140" s="18"/>
      <c r="G140" s="5"/>
      <c r="H140" s="17"/>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6"/>
      <c r="BO140" s="6"/>
      <c r="BP140" s="6"/>
      <c r="BQ140" s="6"/>
    </row>
    <row r="141" spans="1:69" x14ac:dyDescent="0.25">
      <c r="A141" s="1"/>
      <c r="B141" s="5"/>
      <c r="C141" s="5"/>
      <c r="D141" s="5"/>
      <c r="E141" s="5"/>
      <c r="F141" s="18"/>
      <c r="G141" s="5"/>
      <c r="H141" s="17"/>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6"/>
      <c r="BO141" s="6"/>
      <c r="BP141" s="6"/>
      <c r="BQ141" s="6"/>
    </row>
    <row r="142" spans="1:69" x14ac:dyDescent="0.25">
      <c r="A142" s="1"/>
      <c r="B142" s="5"/>
      <c r="C142" s="5"/>
      <c r="D142" s="5"/>
      <c r="E142" s="5"/>
      <c r="F142" s="18"/>
      <c r="G142" s="5"/>
      <c r="H142" s="17"/>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6"/>
      <c r="BO142" s="6"/>
      <c r="BP142" s="6"/>
      <c r="BQ142" s="6"/>
    </row>
    <row r="143" spans="1:69" x14ac:dyDescent="0.25">
      <c r="A143" s="1"/>
      <c r="B143" s="5"/>
      <c r="C143" s="5"/>
      <c r="D143" s="5"/>
      <c r="E143" s="5"/>
      <c r="F143" s="18"/>
      <c r="G143" s="5"/>
      <c r="H143" s="17"/>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6"/>
      <c r="BO143" s="6"/>
      <c r="BP143" s="6"/>
      <c r="BQ143" s="6"/>
    </row>
    <row r="144" spans="1:69" x14ac:dyDescent="0.25">
      <c r="A144" s="1"/>
      <c r="B144" s="5"/>
      <c r="C144" s="5"/>
      <c r="D144" s="5"/>
      <c r="E144" s="5"/>
      <c r="F144" s="18"/>
      <c r="G144" s="5"/>
      <c r="H144" s="17"/>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6"/>
      <c r="BO144" s="6"/>
      <c r="BP144" s="6"/>
      <c r="BQ144" s="6"/>
    </row>
    <row r="145" spans="1:69" x14ac:dyDescent="0.25">
      <c r="A145" s="1"/>
      <c r="B145" s="5"/>
      <c r="C145" s="5"/>
      <c r="D145" s="5"/>
      <c r="E145" s="5"/>
      <c r="F145" s="18"/>
      <c r="G145" s="5"/>
      <c r="H145" s="17"/>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6"/>
      <c r="BO145" s="6"/>
      <c r="BP145" s="6"/>
      <c r="BQ145" s="6"/>
    </row>
    <row r="146" spans="1:69" x14ac:dyDescent="0.25">
      <c r="A146" s="1"/>
      <c r="B146" s="5"/>
      <c r="C146" s="5"/>
      <c r="D146" s="5"/>
      <c r="E146" s="5"/>
      <c r="F146" s="18"/>
      <c r="G146" s="5"/>
      <c r="H146" s="17"/>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6"/>
      <c r="BO146" s="6"/>
      <c r="BP146" s="6"/>
      <c r="BQ146" s="6"/>
    </row>
    <row r="147" spans="1:69" x14ac:dyDescent="0.25">
      <c r="A147" s="1"/>
      <c r="B147" s="5"/>
      <c r="C147" s="5"/>
      <c r="D147" s="5"/>
      <c r="E147" s="5"/>
      <c r="F147" s="18"/>
      <c r="G147" s="5"/>
      <c r="H147" s="17"/>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6"/>
      <c r="BO147" s="6"/>
      <c r="BP147" s="6"/>
      <c r="BQ147" s="6"/>
    </row>
    <row r="148" spans="1:69" x14ac:dyDescent="0.25">
      <c r="A148" s="1"/>
      <c r="B148" s="5"/>
      <c r="C148" s="5"/>
      <c r="D148" s="5"/>
      <c r="E148" s="5"/>
      <c r="F148" s="18"/>
      <c r="G148" s="5"/>
      <c r="H148" s="17"/>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6"/>
      <c r="BO148" s="6"/>
      <c r="BP148" s="6"/>
      <c r="BQ148" s="6"/>
    </row>
    <row r="149" spans="1:69" x14ac:dyDescent="0.25">
      <c r="A149" s="1"/>
      <c r="B149" s="5"/>
      <c r="C149" s="5"/>
      <c r="D149" s="5"/>
      <c r="E149" s="5"/>
      <c r="F149" s="18"/>
      <c r="G149" s="5"/>
      <c r="H149" s="17"/>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6"/>
      <c r="BO149" s="6"/>
      <c r="BP149" s="6"/>
      <c r="BQ149" s="6"/>
    </row>
    <row r="150" spans="1:69" x14ac:dyDescent="0.25">
      <c r="A150" s="1"/>
      <c r="B150" s="5"/>
      <c r="C150" s="5"/>
      <c r="D150" s="5"/>
      <c r="E150" s="5"/>
      <c r="F150" s="18"/>
      <c r="G150" s="5"/>
      <c r="H150" s="17"/>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6"/>
      <c r="BO150" s="6"/>
      <c r="BP150" s="6"/>
      <c r="BQ150" s="6"/>
    </row>
    <row r="151" spans="1:69" x14ac:dyDescent="0.25">
      <c r="A151" s="1"/>
      <c r="B151" s="5"/>
      <c r="C151" s="5"/>
      <c r="D151" s="5"/>
      <c r="E151" s="5"/>
      <c r="F151" s="18"/>
      <c r="G151" s="5"/>
      <c r="H151" s="17"/>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6"/>
      <c r="BO151" s="6"/>
      <c r="BP151" s="6"/>
      <c r="BQ151" s="6"/>
    </row>
    <row r="152" spans="1:69" x14ac:dyDescent="0.25">
      <c r="A152" s="1"/>
      <c r="B152" s="5"/>
      <c r="C152" s="5"/>
      <c r="D152" s="5"/>
      <c r="E152" s="5"/>
      <c r="F152" s="18"/>
      <c r="G152" s="5"/>
      <c r="H152" s="17"/>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6"/>
      <c r="BO152" s="6"/>
      <c r="BP152" s="6"/>
      <c r="BQ152" s="6"/>
    </row>
    <row r="153" spans="1:69" x14ac:dyDescent="0.25">
      <c r="A153" s="1"/>
      <c r="B153" s="5"/>
      <c r="C153" s="5"/>
      <c r="D153" s="5"/>
      <c r="E153" s="5"/>
      <c r="F153" s="18"/>
      <c r="G153" s="5"/>
      <c r="H153" s="17"/>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6"/>
      <c r="BO153" s="6"/>
      <c r="BP153" s="6"/>
      <c r="BQ153" s="6"/>
    </row>
    <row r="154" spans="1:69" x14ac:dyDescent="0.25">
      <c r="A154" s="1"/>
      <c r="B154" s="5"/>
      <c r="C154" s="5"/>
      <c r="D154" s="5"/>
      <c r="E154" s="5"/>
      <c r="F154" s="18"/>
      <c r="G154" s="5"/>
      <c r="H154" s="17"/>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6"/>
      <c r="BO154" s="6"/>
      <c r="BP154" s="6"/>
      <c r="BQ154" s="6"/>
    </row>
    <row r="155" spans="1:69" x14ac:dyDescent="0.25">
      <c r="A155" s="1"/>
      <c r="B155" s="5"/>
      <c r="C155" s="5"/>
      <c r="D155" s="5"/>
      <c r="E155" s="5"/>
      <c r="F155" s="18"/>
      <c r="G155" s="5"/>
      <c r="H155" s="17"/>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6"/>
      <c r="BO155" s="6"/>
      <c r="BP155" s="6"/>
      <c r="BQ155" s="6"/>
    </row>
    <row r="156" spans="1:69" x14ac:dyDescent="0.25">
      <c r="A156" s="1"/>
      <c r="B156" s="5"/>
      <c r="C156" s="5"/>
      <c r="D156" s="5"/>
      <c r="E156" s="5"/>
      <c r="F156" s="18"/>
      <c r="G156" s="5"/>
      <c r="H156" s="17"/>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6"/>
      <c r="BO156" s="6"/>
      <c r="BP156" s="6"/>
      <c r="BQ156" s="6"/>
    </row>
    <row r="157" spans="1:69" x14ac:dyDescent="0.25">
      <c r="A157" s="1"/>
      <c r="B157" s="5"/>
      <c r="C157" s="5"/>
      <c r="D157" s="5"/>
      <c r="E157" s="5"/>
      <c r="F157" s="18"/>
      <c r="G157" s="5"/>
      <c r="H157" s="17"/>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6"/>
      <c r="BO157" s="6"/>
      <c r="BP157" s="6"/>
      <c r="BQ157" s="6"/>
    </row>
    <row r="158" spans="1:69" x14ac:dyDescent="0.25">
      <c r="A158" s="1"/>
      <c r="B158" s="5"/>
      <c r="C158" s="5"/>
      <c r="D158" s="5"/>
      <c r="E158" s="5"/>
      <c r="F158" s="18"/>
      <c r="G158" s="5"/>
      <c r="H158" s="17"/>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6"/>
      <c r="BO158" s="6"/>
      <c r="BP158" s="6"/>
      <c r="BQ158" s="6"/>
    </row>
    <row r="159" spans="1:69" x14ac:dyDescent="0.25">
      <c r="A159" s="1"/>
      <c r="B159" s="5"/>
      <c r="C159" s="5"/>
      <c r="D159" s="5"/>
      <c r="E159" s="5"/>
      <c r="F159" s="18"/>
      <c r="G159" s="5"/>
      <c r="H159" s="17"/>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6"/>
      <c r="BO159" s="6"/>
      <c r="BP159" s="6"/>
      <c r="BQ159" s="6"/>
    </row>
    <row r="160" spans="1:69" x14ac:dyDescent="0.25">
      <c r="A160" s="1"/>
      <c r="B160" s="5"/>
      <c r="C160" s="5"/>
      <c r="D160" s="5"/>
      <c r="E160" s="5"/>
      <c r="F160" s="18"/>
      <c r="G160" s="5"/>
      <c r="H160" s="17"/>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6"/>
      <c r="BO160" s="6"/>
      <c r="BP160" s="6"/>
      <c r="BQ160" s="6"/>
    </row>
    <row r="161" spans="1:69" x14ac:dyDescent="0.25">
      <c r="A161" s="1"/>
      <c r="B161" s="5"/>
      <c r="C161" s="5"/>
      <c r="D161" s="5"/>
      <c r="E161" s="5"/>
      <c r="F161" s="18"/>
      <c r="G161" s="5"/>
      <c r="H161" s="17"/>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6"/>
      <c r="BO161" s="6"/>
      <c r="BP161" s="6"/>
      <c r="BQ161" s="6"/>
    </row>
    <row r="162" spans="1:69" x14ac:dyDescent="0.25">
      <c r="A162" s="1"/>
      <c r="B162" s="5"/>
      <c r="C162" s="5"/>
      <c r="D162" s="5"/>
      <c r="E162" s="5"/>
      <c r="F162" s="18"/>
      <c r="G162" s="5"/>
      <c r="H162" s="17"/>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6"/>
      <c r="BO162" s="6"/>
      <c r="BP162" s="6"/>
      <c r="BQ162" s="6"/>
    </row>
    <row r="163" spans="1:69" x14ac:dyDescent="0.25">
      <c r="A163" s="1"/>
      <c r="B163" s="5"/>
      <c r="C163" s="5"/>
      <c r="D163" s="5"/>
      <c r="E163" s="5"/>
      <c r="F163" s="18"/>
      <c r="G163" s="5"/>
      <c r="H163" s="17"/>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6"/>
      <c r="BO163" s="6"/>
      <c r="BP163" s="6"/>
      <c r="BQ163" s="6"/>
    </row>
    <row r="164" spans="1:69" x14ac:dyDescent="0.25">
      <c r="A164" s="1"/>
      <c r="B164" s="5"/>
      <c r="C164" s="5"/>
      <c r="D164" s="5"/>
      <c r="E164" s="5"/>
      <c r="F164" s="18"/>
      <c r="G164" s="5"/>
      <c r="H164" s="17"/>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6"/>
      <c r="BO164" s="6"/>
      <c r="BP164" s="6"/>
      <c r="BQ164" s="6"/>
    </row>
    <row r="165" spans="1:69" x14ac:dyDescent="0.25">
      <c r="A165" s="1"/>
      <c r="B165" s="5"/>
      <c r="C165" s="5"/>
      <c r="D165" s="5"/>
      <c r="E165" s="5"/>
      <c r="F165" s="18"/>
      <c r="G165" s="5"/>
      <c r="H165" s="17"/>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6"/>
      <c r="BO165" s="6"/>
      <c r="BP165" s="6"/>
      <c r="BQ165" s="6"/>
    </row>
    <row r="166" spans="1:69" x14ac:dyDescent="0.25">
      <c r="A166" s="1"/>
      <c r="B166" s="5"/>
      <c r="C166" s="5"/>
      <c r="D166" s="5"/>
      <c r="E166" s="5"/>
      <c r="F166" s="18"/>
      <c r="G166" s="5"/>
      <c r="H166" s="17"/>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6"/>
      <c r="BO166" s="6"/>
      <c r="BP166" s="6"/>
      <c r="BQ166" s="6"/>
    </row>
    <row r="167" spans="1:69" x14ac:dyDescent="0.25">
      <c r="A167" s="1"/>
      <c r="B167" s="5"/>
      <c r="C167" s="5"/>
      <c r="D167" s="5"/>
      <c r="E167" s="5"/>
      <c r="F167" s="18"/>
      <c r="G167" s="5"/>
      <c r="H167" s="17"/>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6"/>
      <c r="BO167" s="6"/>
      <c r="BP167" s="6"/>
      <c r="BQ167" s="6"/>
    </row>
    <row r="168" spans="1:69" x14ac:dyDescent="0.25">
      <c r="A168" s="1"/>
      <c r="B168" s="5"/>
      <c r="C168" s="5"/>
      <c r="D168" s="5"/>
      <c r="E168" s="5"/>
      <c r="F168" s="18"/>
      <c r="G168" s="5"/>
      <c r="H168" s="17"/>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6"/>
      <c r="BO168" s="6"/>
      <c r="BP168" s="6"/>
      <c r="BQ168" s="6"/>
    </row>
    <row r="169" spans="1:69" x14ac:dyDescent="0.25">
      <c r="A169" s="1"/>
      <c r="B169" s="5"/>
      <c r="C169" s="5"/>
      <c r="D169" s="5"/>
      <c r="E169" s="5"/>
      <c r="F169" s="18"/>
      <c r="G169" s="5"/>
      <c r="H169" s="17"/>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6"/>
      <c r="BO169" s="6"/>
      <c r="BP169" s="6"/>
      <c r="BQ169" s="6"/>
    </row>
    <row r="170" spans="1:69" x14ac:dyDescent="0.25">
      <c r="A170" s="1"/>
      <c r="B170" s="5"/>
      <c r="C170" s="5"/>
      <c r="D170" s="5"/>
      <c r="E170" s="5"/>
      <c r="F170" s="18"/>
      <c r="G170" s="5"/>
      <c r="H170" s="17"/>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6"/>
      <c r="BO170" s="6"/>
      <c r="BP170" s="6"/>
      <c r="BQ170" s="6"/>
    </row>
    <row r="171" spans="1:69" x14ac:dyDescent="0.25">
      <c r="A171" s="1"/>
      <c r="B171" s="5"/>
      <c r="C171" s="5"/>
      <c r="D171" s="5"/>
      <c r="E171" s="5"/>
      <c r="F171" s="18"/>
      <c r="G171" s="5"/>
      <c r="H171" s="17"/>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6"/>
      <c r="BO171" s="6"/>
      <c r="BP171" s="6"/>
      <c r="BQ171" s="6"/>
    </row>
    <row r="172" spans="1:69" x14ac:dyDescent="0.25">
      <c r="A172" s="1"/>
      <c r="B172" s="5"/>
      <c r="C172" s="5"/>
      <c r="D172" s="5"/>
      <c r="E172" s="5"/>
      <c r="F172" s="18"/>
      <c r="G172" s="5"/>
      <c r="H172" s="17"/>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6"/>
      <c r="BO172" s="6"/>
      <c r="BP172" s="6"/>
      <c r="BQ172" s="6"/>
    </row>
    <row r="173" spans="1:69" x14ac:dyDescent="0.25">
      <c r="A173" s="1"/>
      <c r="B173" s="5"/>
      <c r="C173" s="5"/>
      <c r="D173" s="5"/>
      <c r="E173" s="5"/>
      <c r="F173" s="18"/>
      <c r="G173" s="5"/>
      <c r="H173" s="17"/>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6"/>
      <c r="BO173" s="6"/>
      <c r="BP173" s="6"/>
      <c r="BQ173" s="6"/>
    </row>
    <row r="174" spans="1:69" x14ac:dyDescent="0.25">
      <c r="A174" s="1"/>
      <c r="B174" s="5"/>
      <c r="C174" s="5"/>
      <c r="D174" s="5"/>
      <c r="E174" s="5"/>
      <c r="F174" s="18"/>
      <c r="G174" s="5"/>
      <c r="H174" s="17"/>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6"/>
      <c r="BO174" s="6"/>
      <c r="BP174" s="6"/>
      <c r="BQ174" s="6"/>
    </row>
    <row r="175" spans="1:69" x14ac:dyDescent="0.25">
      <c r="A175" s="1"/>
      <c r="B175" s="5"/>
      <c r="C175" s="5"/>
      <c r="D175" s="5"/>
      <c r="E175" s="5"/>
      <c r="F175" s="18"/>
      <c r="G175" s="5"/>
      <c r="H175" s="17"/>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6"/>
      <c r="BO175" s="6"/>
      <c r="BP175" s="6"/>
      <c r="BQ175" s="6"/>
    </row>
    <row r="176" spans="1:69" x14ac:dyDescent="0.25">
      <c r="A176" s="1"/>
      <c r="B176" s="5"/>
      <c r="C176" s="5"/>
      <c r="D176" s="5"/>
      <c r="E176" s="5"/>
      <c r="F176" s="18"/>
      <c r="G176" s="5"/>
      <c r="H176" s="17"/>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6"/>
      <c r="BO176" s="6"/>
      <c r="BP176" s="6"/>
      <c r="BQ176" s="6"/>
    </row>
    <row r="177" spans="1:69" x14ac:dyDescent="0.25">
      <c r="A177" s="1"/>
      <c r="B177" s="5"/>
      <c r="C177" s="5"/>
      <c r="D177" s="5"/>
      <c r="E177" s="5"/>
      <c r="F177" s="18"/>
      <c r="G177" s="5"/>
      <c r="H177" s="17"/>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6"/>
      <c r="BO177" s="6"/>
      <c r="BP177" s="6"/>
      <c r="BQ177" s="6"/>
    </row>
    <row r="178" spans="1:69" x14ac:dyDescent="0.25">
      <c r="A178" s="1"/>
      <c r="B178" s="5"/>
      <c r="C178" s="5"/>
      <c r="D178" s="5"/>
      <c r="E178" s="5"/>
      <c r="F178" s="18"/>
      <c r="G178" s="5"/>
      <c r="H178" s="17"/>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6"/>
      <c r="BO178" s="6"/>
      <c r="BP178" s="6"/>
      <c r="BQ178" s="6"/>
    </row>
    <row r="179" spans="1:69" x14ac:dyDescent="0.25">
      <c r="A179" s="1"/>
      <c r="B179" s="5"/>
      <c r="C179" s="5"/>
      <c r="D179" s="5"/>
      <c r="E179" s="5"/>
      <c r="F179" s="18"/>
      <c r="G179" s="5"/>
      <c r="H179" s="17"/>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6"/>
      <c r="BO179" s="6"/>
      <c r="BP179" s="6"/>
      <c r="BQ179" s="6"/>
    </row>
    <row r="180" spans="1:69" x14ac:dyDescent="0.25">
      <c r="A180" s="1"/>
      <c r="B180" s="5"/>
      <c r="C180" s="5"/>
      <c r="D180" s="5"/>
      <c r="E180" s="5"/>
      <c r="F180" s="18"/>
      <c r="G180" s="5"/>
      <c r="H180" s="17"/>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6"/>
      <c r="BO180" s="6"/>
      <c r="BP180" s="6"/>
      <c r="BQ180" s="6"/>
    </row>
    <row r="181" spans="1:69" x14ac:dyDescent="0.25">
      <c r="A181" s="1"/>
      <c r="B181" s="5"/>
      <c r="C181" s="5"/>
      <c r="D181" s="5"/>
      <c r="E181" s="5"/>
      <c r="F181" s="18"/>
      <c r="G181" s="5"/>
      <c r="H181" s="17"/>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6"/>
      <c r="BO181" s="6"/>
      <c r="BP181" s="6"/>
      <c r="BQ181" s="6"/>
    </row>
    <row r="182" spans="1:69" x14ac:dyDescent="0.25">
      <c r="A182" s="1"/>
      <c r="B182" s="5"/>
      <c r="C182" s="5"/>
      <c r="D182" s="5"/>
      <c r="E182" s="5"/>
      <c r="F182" s="18"/>
      <c r="G182" s="5"/>
      <c r="H182" s="17"/>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6"/>
      <c r="BO182" s="6"/>
      <c r="BP182" s="6"/>
      <c r="BQ182" s="6"/>
    </row>
    <row r="183" spans="1:69" x14ac:dyDescent="0.25">
      <c r="A183" s="1"/>
      <c r="B183" s="5"/>
      <c r="C183" s="5"/>
      <c r="D183" s="5"/>
      <c r="E183" s="5"/>
      <c r="F183" s="18"/>
      <c r="G183" s="5"/>
      <c r="H183" s="17"/>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6"/>
      <c r="BO183" s="6"/>
      <c r="BP183" s="6"/>
      <c r="BQ183" s="6"/>
    </row>
    <row r="184" spans="1:69" x14ac:dyDescent="0.25">
      <c r="A184" s="1"/>
      <c r="B184" s="5"/>
      <c r="C184" s="5"/>
      <c r="D184" s="5"/>
      <c r="E184" s="5"/>
      <c r="F184" s="18"/>
      <c r="G184" s="5"/>
      <c r="H184" s="17"/>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6"/>
      <c r="BO184" s="6"/>
      <c r="BP184" s="6"/>
      <c r="BQ184" s="6"/>
    </row>
    <row r="185" spans="1:69" x14ac:dyDescent="0.25">
      <c r="A185" s="1"/>
      <c r="B185" s="5"/>
      <c r="C185" s="5"/>
      <c r="D185" s="5"/>
      <c r="E185" s="5"/>
      <c r="F185" s="18"/>
      <c r="G185" s="5"/>
      <c r="H185" s="17"/>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6"/>
      <c r="BO185" s="6"/>
      <c r="BP185" s="6"/>
      <c r="BQ185" s="6"/>
    </row>
    <row r="186" spans="1:69" x14ac:dyDescent="0.25">
      <c r="A186" s="1"/>
      <c r="B186" s="5"/>
      <c r="C186" s="5"/>
      <c r="D186" s="5"/>
      <c r="E186" s="5"/>
      <c r="F186" s="18"/>
      <c r="G186" s="5"/>
      <c r="H186" s="17"/>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6"/>
      <c r="BO186" s="6"/>
      <c r="BP186" s="6"/>
      <c r="BQ186" s="6"/>
    </row>
    <row r="187" spans="1:69" x14ac:dyDescent="0.25">
      <c r="A187" s="1"/>
      <c r="B187" s="5"/>
      <c r="C187" s="5"/>
      <c r="D187" s="5"/>
      <c r="E187" s="5"/>
      <c r="F187" s="18"/>
      <c r="G187" s="5"/>
      <c r="H187" s="17"/>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6"/>
      <c r="BO187" s="6"/>
      <c r="BP187" s="6"/>
      <c r="BQ187" s="6"/>
    </row>
    <row r="188" spans="1:69" x14ac:dyDescent="0.25">
      <c r="A188" s="1"/>
      <c r="B188" s="5"/>
      <c r="C188" s="5"/>
      <c r="D188" s="5"/>
      <c r="E188" s="5"/>
      <c r="F188" s="18"/>
      <c r="G188" s="5"/>
      <c r="H188" s="17"/>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6"/>
      <c r="BO188" s="6"/>
      <c r="BP188" s="6"/>
      <c r="BQ188" s="6"/>
    </row>
    <row r="189" spans="1:69" x14ac:dyDescent="0.25">
      <c r="A189" s="1"/>
      <c r="B189" s="5"/>
      <c r="C189" s="5"/>
      <c r="D189" s="5"/>
      <c r="E189" s="5"/>
      <c r="F189" s="18"/>
      <c r="G189" s="5"/>
      <c r="H189" s="17"/>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6"/>
      <c r="BO189" s="6"/>
      <c r="BP189" s="6"/>
      <c r="BQ189" s="6"/>
    </row>
    <row r="190" spans="1:69" x14ac:dyDescent="0.25">
      <c r="A190" s="1"/>
      <c r="B190" s="5"/>
      <c r="C190" s="5"/>
      <c r="D190" s="5"/>
      <c r="E190" s="5"/>
      <c r="F190" s="18"/>
      <c r="G190" s="5"/>
      <c r="H190" s="17"/>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6"/>
      <c r="BO190" s="6"/>
      <c r="BP190" s="6"/>
      <c r="BQ190" s="6"/>
    </row>
    <row r="191" spans="1:69" x14ac:dyDescent="0.25">
      <c r="A191" s="1"/>
      <c r="B191" s="5"/>
      <c r="C191" s="5"/>
      <c r="D191" s="5"/>
      <c r="E191" s="5"/>
      <c r="F191" s="18"/>
      <c r="G191" s="5"/>
      <c r="H191" s="17"/>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6"/>
      <c r="BO191" s="6"/>
      <c r="BP191" s="6"/>
      <c r="BQ191" s="6"/>
    </row>
    <row r="192" spans="1:69" x14ac:dyDescent="0.25">
      <c r="A192" s="1"/>
      <c r="B192" s="5"/>
      <c r="C192" s="5"/>
      <c r="D192" s="5"/>
      <c r="E192" s="5"/>
      <c r="F192" s="18"/>
      <c r="G192" s="5"/>
      <c r="H192" s="17"/>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6"/>
      <c r="BO192" s="6"/>
      <c r="BP192" s="6"/>
      <c r="BQ192" s="6"/>
    </row>
    <row r="193" spans="1:69" x14ac:dyDescent="0.25">
      <c r="A193" s="1"/>
      <c r="B193" s="5"/>
      <c r="C193" s="5"/>
      <c r="D193" s="5"/>
      <c r="E193" s="5"/>
      <c r="F193" s="18"/>
      <c r="G193" s="5"/>
      <c r="H193" s="17"/>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6"/>
      <c r="BO193" s="6"/>
      <c r="BP193" s="6"/>
      <c r="BQ193" s="6"/>
    </row>
    <row r="194" spans="1:69" x14ac:dyDescent="0.25">
      <c r="A194" s="1"/>
      <c r="B194" s="5"/>
      <c r="C194" s="5"/>
      <c r="D194" s="5"/>
      <c r="E194" s="5"/>
      <c r="F194" s="18"/>
      <c r="G194" s="5"/>
      <c r="H194" s="17"/>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6"/>
      <c r="BO194" s="6"/>
      <c r="BP194" s="6"/>
      <c r="BQ194" s="6"/>
    </row>
    <row r="195" spans="1:69" x14ac:dyDescent="0.25">
      <c r="A195" s="1"/>
      <c r="B195" s="5"/>
      <c r="C195" s="5"/>
      <c r="D195" s="5"/>
      <c r="E195" s="5"/>
      <c r="F195" s="18"/>
      <c r="G195" s="5"/>
      <c r="H195" s="17"/>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6"/>
      <c r="BO195" s="6"/>
      <c r="BP195" s="6"/>
      <c r="BQ195" s="6"/>
    </row>
    <row r="196" spans="1:69" x14ac:dyDescent="0.25">
      <c r="A196" s="1"/>
      <c r="B196" s="5"/>
      <c r="C196" s="5"/>
      <c r="D196" s="5"/>
      <c r="E196" s="5"/>
      <c r="F196" s="18"/>
      <c r="G196" s="5"/>
      <c r="H196" s="17"/>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6"/>
      <c r="BO196" s="6"/>
      <c r="BP196" s="6"/>
      <c r="BQ196" s="6"/>
    </row>
    <row r="197" spans="1:69" x14ac:dyDescent="0.25">
      <c r="A197" s="1"/>
      <c r="B197" s="5"/>
      <c r="C197" s="5"/>
      <c r="D197" s="5"/>
      <c r="E197" s="5"/>
      <c r="F197" s="18"/>
      <c r="G197" s="5"/>
      <c r="H197" s="17"/>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6"/>
      <c r="BO197" s="6"/>
      <c r="BP197" s="6"/>
      <c r="BQ197" s="6"/>
    </row>
    <row r="198" spans="1:69" x14ac:dyDescent="0.25">
      <c r="A198" s="1"/>
      <c r="B198" s="5"/>
      <c r="C198" s="5"/>
      <c r="D198" s="5"/>
      <c r="E198" s="5"/>
      <c r="F198" s="18"/>
      <c r="G198" s="5"/>
      <c r="H198" s="17"/>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6"/>
      <c r="BO198" s="6"/>
      <c r="BP198" s="6"/>
      <c r="BQ198" s="6"/>
    </row>
    <row r="199" spans="1:69" x14ac:dyDescent="0.25">
      <c r="A199" s="1"/>
      <c r="B199" s="5"/>
      <c r="C199" s="5"/>
      <c r="D199" s="5"/>
      <c r="E199" s="5"/>
      <c r="F199" s="18"/>
      <c r="G199" s="5"/>
      <c r="H199" s="17"/>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6"/>
      <c r="BO199" s="6"/>
      <c r="BP199" s="6"/>
      <c r="BQ199" s="6"/>
    </row>
    <row r="200" spans="1:69" x14ac:dyDescent="0.25">
      <c r="A200" s="1"/>
      <c r="B200" s="5"/>
      <c r="C200" s="5"/>
      <c r="D200" s="5"/>
      <c r="E200" s="5"/>
      <c r="F200" s="18"/>
      <c r="G200" s="5"/>
      <c r="H200" s="17"/>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6"/>
      <c r="BO200" s="6"/>
      <c r="BP200" s="6"/>
      <c r="BQ200" s="6"/>
    </row>
    <row r="201" spans="1:69" x14ac:dyDescent="0.25">
      <c r="A201" s="1"/>
      <c r="B201" s="5"/>
      <c r="C201" s="5"/>
      <c r="D201" s="5"/>
      <c r="E201" s="5"/>
      <c r="F201" s="18"/>
      <c r="G201" s="5"/>
      <c r="H201" s="17"/>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6"/>
      <c r="BO201" s="6"/>
      <c r="BP201" s="6"/>
      <c r="BQ201" s="6"/>
    </row>
    <row r="202" spans="1:69" x14ac:dyDescent="0.25">
      <c r="A202" s="1"/>
      <c r="B202" s="5"/>
      <c r="C202" s="5"/>
      <c r="D202" s="5"/>
      <c r="E202" s="5"/>
      <c r="F202" s="18"/>
      <c r="G202" s="5"/>
      <c r="H202" s="17"/>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6"/>
      <c r="BO202" s="6"/>
      <c r="BP202" s="6"/>
      <c r="BQ202" s="6"/>
    </row>
    <row r="203" spans="1:69" x14ac:dyDescent="0.25">
      <c r="A203" s="1"/>
      <c r="B203" s="5"/>
      <c r="C203" s="5"/>
      <c r="D203" s="5"/>
      <c r="E203" s="5"/>
      <c r="F203" s="18"/>
      <c r="G203" s="5"/>
      <c r="H203" s="17"/>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6"/>
      <c r="BO203" s="6"/>
      <c r="BP203" s="6"/>
      <c r="BQ203" s="6"/>
    </row>
    <row r="204" spans="1:69" x14ac:dyDescent="0.25">
      <c r="A204" s="1"/>
      <c r="B204" s="5"/>
      <c r="C204" s="5"/>
      <c r="D204" s="5"/>
      <c r="E204" s="5"/>
      <c r="F204" s="18"/>
      <c r="G204" s="5"/>
      <c r="H204" s="17"/>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6"/>
      <c r="BO204" s="6"/>
      <c r="BP204" s="6"/>
      <c r="BQ204" s="6"/>
    </row>
    <row r="205" spans="1:69" x14ac:dyDescent="0.25">
      <c r="A205" s="1"/>
      <c r="B205" s="5"/>
      <c r="C205" s="5"/>
      <c r="D205" s="5"/>
      <c r="E205" s="5"/>
      <c r="F205" s="18"/>
      <c r="G205" s="5"/>
      <c r="H205" s="17"/>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6"/>
      <c r="BO205" s="6"/>
      <c r="BP205" s="6"/>
      <c r="BQ205" s="6"/>
    </row>
    <row r="206" spans="1:69" x14ac:dyDescent="0.25">
      <c r="A206" s="1"/>
      <c r="B206" s="5"/>
      <c r="C206" s="5"/>
      <c r="D206" s="5"/>
      <c r="E206" s="5"/>
      <c r="F206" s="18"/>
      <c r="G206" s="5"/>
      <c r="H206" s="17"/>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6"/>
      <c r="BO206" s="6"/>
      <c r="BP206" s="6"/>
      <c r="BQ206" s="6"/>
    </row>
    <row r="207" spans="1:69" x14ac:dyDescent="0.25">
      <c r="A207" s="1"/>
      <c r="B207" s="5"/>
      <c r="C207" s="5"/>
      <c r="D207" s="5"/>
      <c r="E207" s="5"/>
      <c r="F207" s="18"/>
      <c r="G207" s="5"/>
      <c r="H207" s="17"/>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6"/>
      <c r="BO207" s="6"/>
      <c r="BP207" s="6"/>
      <c r="BQ207" s="6"/>
    </row>
    <row r="208" spans="1:69" x14ac:dyDescent="0.25">
      <c r="A208" s="1"/>
      <c r="B208" s="5"/>
      <c r="C208" s="5"/>
      <c r="D208" s="5"/>
      <c r="E208" s="5"/>
      <c r="F208" s="18"/>
      <c r="G208" s="5"/>
      <c r="H208" s="17"/>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6"/>
      <c r="BO208" s="6"/>
      <c r="BP208" s="6"/>
      <c r="BQ208" s="6"/>
    </row>
    <row r="209" spans="1:69" x14ac:dyDescent="0.25">
      <c r="A209" s="1"/>
      <c r="B209" s="5"/>
      <c r="C209" s="5"/>
      <c r="D209" s="5"/>
      <c r="E209" s="5"/>
      <c r="F209" s="18"/>
      <c r="G209" s="5"/>
      <c r="H209" s="17"/>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6"/>
      <c r="BO209" s="6"/>
      <c r="BP209" s="6"/>
      <c r="BQ209" s="6"/>
    </row>
    <row r="210" spans="1:69" x14ac:dyDescent="0.25">
      <c r="A210" s="1"/>
      <c r="B210" s="5"/>
      <c r="C210" s="5"/>
      <c r="D210" s="5"/>
      <c r="E210" s="5"/>
      <c r="F210" s="18"/>
      <c r="G210" s="5"/>
      <c r="H210" s="17"/>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6"/>
      <c r="BO210" s="6"/>
      <c r="BP210" s="6"/>
      <c r="BQ210" s="6"/>
    </row>
    <row r="211" spans="1:69" x14ac:dyDescent="0.25">
      <c r="A211" s="1"/>
      <c r="B211" s="5"/>
      <c r="C211" s="5"/>
      <c r="D211" s="5"/>
      <c r="E211" s="5"/>
      <c r="F211" s="18"/>
      <c r="G211" s="5"/>
      <c r="H211" s="17"/>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6"/>
      <c r="BO211" s="6"/>
      <c r="BP211" s="6"/>
      <c r="BQ211" s="6"/>
    </row>
    <row r="212" spans="1:69" x14ac:dyDescent="0.25">
      <c r="A212" s="1"/>
      <c r="B212" s="5"/>
      <c r="C212" s="5"/>
      <c r="D212" s="5"/>
      <c r="E212" s="5"/>
      <c r="F212" s="18"/>
      <c r="G212" s="5"/>
      <c r="H212" s="17"/>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6"/>
      <c r="BO212" s="6"/>
      <c r="BP212" s="6"/>
      <c r="BQ212" s="6"/>
    </row>
    <row r="213" spans="1:69" x14ac:dyDescent="0.25">
      <c r="A213" s="1"/>
      <c r="B213" s="5"/>
      <c r="C213" s="5"/>
      <c r="D213" s="5"/>
      <c r="E213" s="5"/>
      <c r="F213" s="18"/>
      <c r="G213" s="5"/>
      <c r="H213" s="17"/>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6"/>
      <c r="BO213" s="6"/>
      <c r="BP213" s="6"/>
      <c r="BQ213" s="6"/>
    </row>
    <row r="214" spans="1:69" x14ac:dyDescent="0.25">
      <c r="A214" s="1"/>
      <c r="B214" s="5"/>
      <c r="C214" s="5"/>
      <c r="D214" s="5"/>
      <c r="E214" s="5"/>
      <c r="F214" s="18"/>
      <c r="G214" s="5"/>
      <c r="H214" s="17"/>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6"/>
      <c r="BO214" s="6"/>
      <c r="BP214" s="6"/>
      <c r="BQ214" s="6"/>
    </row>
    <row r="215" spans="1:69" x14ac:dyDescent="0.25">
      <c r="A215" s="1"/>
      <c r="B215" s="5"/>
      <c r="C215" s="5"/>
      <c r="D215" s="5"/>
      <c r="E215" s="5"/>
      <c r="F215" s="18"/>
      <c r="G215" s="5"/>
      <c r="H215" s="17"/>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6"/>
      <c r="BO215" s="6"/>
      <c r="BP215" s="6"/>
      <c r="BQ215" s="6"/>
    </row>
    <row r="216" spans="1:69" x14ac:dyDescent="0.25">
      <c r="A216" s="1"/>
      <c r="B216" s="5"/>
      <c r="C216" s="5"/>
      <c r="D216" s="5"/>
      <c r="E216" s="5"/>
      <c r="F216" s="18"/>
      <c r="G216" s="5"/>
      <c r="H216" s="17"/>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6"/>
      <c r="BO216" s="6"/>
      <c r="BP216" s="6"/>
      <c r="BQ216" s="6"/>
    </row>
    <row r="217" spans="1:69" x14ac:dyDescent="0.25">
      <c r="A217" s="1"/>
      <c r="B217" s="5"/>
      <c r="C217" s="5"/>
      <c r="D217" s="5"/>
      <c r="E217" s="5"/>
      <c r="F217" s="18"/>
      <c r="G217" s="5"/>
      <c r="H217" s="17"/>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6"/>
      <c r="BO217" s="6"/>
      <c r="BP217" s="6"/>
      <c r="BQ217" s="6"/>
    </row>
    <row r="218" spans="1:69" x14ac:dyDescent="0.25">
      <c r="A218" s="1"/>
      <c r="B218" s="5"/>
      <c r="C218" s="5"/>
      <c r="D218" s="5"/>
      <c r="E218" s="5"/>
      <c r="F218" s="18"/>
      <c r="G218" s="5"/>
      <c r="H218" s="17"/>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6"/>
      <c r="BO218" s="6"/>
      <c r="BP218" s="6"/>
      <c r="BQ218" s="6"/>
    </row>
    <row r="219" spans="1:69" x14ac:dyDescent="0.25">
      <c r="A219" s="1"/>
      <c r="B219" s="5"/>
      <c r="C219" s="5"/>
      <c r="D219" s="5"/>
      <c r="E219" s="5"/>
      <c r="F219" s="18"/>
      <c r="G219" s="5"/>
      <c r="H219" s="17"/>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6"/>
      <c r="BO219" s="6"/>
      <c r="BP219" s="6"/>
      <c r="BQ219" s="6"/>
    </row>
    <row r="220" spans="1:69" x14ac:dyDescent="0.25">
      <c r="A220" s="1"/>
      <c r="B220" s="5"/>
      <c r="C220" s="5"/>
      <c r="D220" s="5"/>
      <c r="E220" s="5"/>
      <c r="F220" s="18"/>
      <c r="G220" s="5"/>
      <c r="H220" s="17"/>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6"/>
      <c r="BO220" s="6"/>
      <c r="BP220" s="6"/>
      <c r="BQ220" s="6"/>
    </row>
    <row r="221" spans="1:69" x14ac:dyDescent="0.25">
      <c r="A221" s="1"/>
      <c r="B221" s="5"/>
      <c r="C221" s="5"/>
      <c r="D221" s="5"/>
      <c r="E221" s="5"/>
      <c r="F221" s="18"/>
      <c r="G221" s="5"/>
      <c r="H221" s="17"/>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6"/>
      <c r="BO221" s="6"/>
      <c r="BP221" s="6"/>
      <c r="BQ221" s="6"/>
    </row>
    <row r="222" spans="1:69" x14ac:dyDescent="0.25">
      <c r="A222" s="1"/>
      <c r="B222" s="5"/>
      <c r="C222" s="5"/>
      <c r="D222" s="5"/>
      <c r="E222" s="5"/>
      <c r="F222" s="18"/>
      <c r="G222" s="5"/>
      <c r="H222" s="17"/>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6"/>
      <c r="BO222" s="6"/>
      <c r="BP222" s="6"/>
      <c r="BQ222" s="6"/>
    </row>
    <row r="223" spans="1:69" x14ac:dyDescent="0.25">
      <c r="A223" s="1"/>
      <c r="B223" s="5"/>
      <c r="C223" s="5"/>
      <c r="D223" s="5"/>
      <c r="E223" s="5"/>
      <c r="F223" s="18"/>
      <c r="G223" s="5"/>
      <c r="H223" s="17"/>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6"/>
      <c r="BO223" s="6"/>
      <c r="BP223" s="6"/>
      <c r="BQ223" s="6"/>
    </row>
    <row r="224" spans="1:69" x14ac:dyDescent="0.25">
      <c r="A224" s="1"/>
      <c r="B224" s="5"/>
      <c r="C224" s="5"/>
      <c r="D224" s="5"/>
      <c r="E224" s="5"/>
      <c r="F224" s="18"/>
      <c r="G224" s="5"/>
      <c r="H224" s="17"/>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6"/>
      <c r="BO224" s="6"/>
      <c r="BP224" s="6"/>
      <c r="BQ224" s="6"/>
    </row>
    <row r="225" spans="1:69" x14ac:dyDescent="0.25">
      <c r="A225" s="1"/>
      <c r="B225" s="5"/>
      <c r="C225" s="5"/>
      <c r="D225" s="5"/>
      <c r="E225" s="5"/>
      <c r="F225" s="18"/>
      <c r="G225" s="5"/>
      <c r="H225" s="17"/>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6"/>
      <c r="BO225" s="6"/>
      <c r="BP225" s="6"/>
      <c r="BQ225" s="6"/>
    </row>
    <row r="226" spans="1:69" x14ac:dyDescent="0.25">
      <c r="A226" s="1"/>
      <c r="B226" s="5"/>
      <c r="C226" s="5"/>
      <c r="D226" s="5"/>
      <c r="E226" s="5"/>
      <c r="F226" s="18"/>
      <c r="G226" s="5"/>
      <c r="H226" s="17"/>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6"/>
      <c r="BO226" s="6"/>
      <c r="BP226" s="6"/>
      <c r="BQ226" s="6"/>
    </row>
    <row r="227" spans="1:69" x14ac:dyDescent="0.25">
      <c r="A227" s="1"/>
      <c r="B227" s="5"/>
      <c r="C227" s="5"/>
      <c r="D227" s="5"/>
      <c r="E227" s="5"/>
      <c r="F227" s="18"/>
      <c r="G227" s="5"/>
      <c r="H227" s="17"/>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6"/>
      <c r="BO227" s="6"/>
      <c r="BP227" s="6"/>
      <c r="BQ227" s="6"/>
    </row>
    <row r="228" spans="1:69" x14ac:dyDescent="0.25">
      <c r="A228" s="1"/>
      <c r="B228" s="5"/>
      <c r="C228" s="5"/>
      <c r="D228" s="5"/>
      <c r="E228" s="5"/>
      <c r="F228" s="18"/>
      <c r="G228" s="5"/>
      <c r="H228" s="17"/>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6"/>
      <c r="BO228" s="6"/>
      <c r="BP228" s="6"/>
      <c r="BQ228" s="6"/>
    </row>
    <row r="229" spans="1:69" x14ac:dyDescent="0.25">
      <c r="A229" s="1"/>
      <c r="B229" s="5"/>
      <c r="C229" s="5"/>
      <c r="D229" s="5"/>
      <c r="E229" s="5"/>
      <c r="F229" s="18"/>
      <c r="G229" s="5"/>
      <c r="H229" s="17"/>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6"/>
      <c r="BO229" s="6"/>
      <c r="BP229" s="6"/>
      <c r="BQ229" s="6"/>
    </row>
    <row r="230" spans="1:69" x14ac:dyDescent="0.25">
      <c r="A230" s="1"/>
      <c r="B230" s="5"/>
      <c r="C230" s="5"/>
      <c r="D230" s="5"/>
      <c r="E230" s="5"/>
      <c r="F230" s="18"/>
      <c r="G230" s="5"/>
      <c r="H230" s="17"/>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6"/>
      <c r="BO230" s="6"/>
      <c r="BP230" s="6"/>
      <c r="BQ230" s="6"/>
    </row>
    <row r="231" spans="1:69" x14ac:dyDescent="0.25">
      <c r="A231" s="1"/>
      <c r="B231" s="5"/>
      <c r="C231" s="5"/>
      <c r="D231" s="5"/>
      <c r="E231" s="5"/>
      <c r="F231" s="18"/>
      <c r="G231" s="5"/>
      <c r="H231" s="17"/>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6"/>
      <c r="BO231" s="6"/>
      <c r="BP231" s="6"/>
      <c r="BQ231" s="6"/>
    </row>
    <row r="232" spans="1:69" x14ac:dyDescent="0.25">
      <c r="A232" s="1"/>
      <c r="B232" s="5"/>
      <c r="C232" s="5"/>
      <c r="D232" s="5"/>
      <c r="E232" s="5"/>
      <c r="F232" s="18"/>
      <c r="G232" s="5"/>
      <c r="H232" s="17"/>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6"/>
      <c r="BO232" s="6"/>
      <c r="BP232" s="6"/>
      <c r="BQ232" s="6"/>
    </row>
    <row r="233" spans="1:69" x14ac:dyDescent="0.25">
      <c r="A233" s="1"/>
      <c r="B233" s="5"/>
      <c r="C233" s="5"/>
      <c r="D233" s="5"/>
      <c r="E233" s="5"/>
      <c r="F233" s="18"/>
      <c r="G233" s="5"/>
      <c r="H233" s="17"/>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6"/>
      <c r="BO233" s="6"/>
      <c r="BP233" s="6"/>
      <c r="BQ233" s="6"/>
    </row>
    <row r="234" spans="1:69" x14ac:dyDescent="0.25">
      <c r="A234" s="1"/>
      <c r="B234" s="5"/>
      <c r="C234" s="5"/>
      <c r="D234" s="5"/>
      <c r="E234" s="5"/>
      <c r="F234" s="18"/>
      <c r="G234" s="5"/>
      <c r="H234" s="17"/>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6"/>
      <c r="BO234" s="6"/>
      <c r="BP234" s="6"/>
      <c r="BQ234" s="6"/>
    </row>
    <row r="235" spans="1:69" x14ac:dyDescent="0.25">
      <c r="A235" s="1"/>
      <c r="B235" s="5"/>
      <c r="C235" s="5"/>
      <c r="D235" s="5"/>
      <c r="E235" s="5"/>
      <c r="F235" s="18"/>
      <c r="G235" s="5"/>
      <c r="H235" s="17"/>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6"/>
      <c r="BO235" s="6"/>
      <c r="BP235" s="6"/>
      <c r="BQ235" s="6"/>
    </row>
    <row r="236" spans="1:69" x14ac:dyDescent="0.25">
      <c r="A236" s="1"/>
      <c r="B236" s="5"/>
      <c r="C236" s="5"/>
      <c r="D236" s="5"/>
      <c r="E236" s="5"/>
      <c r="F236" s="18"/>
      <c r="G236" s="5"/>
      <c r="H236" s="17"/>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6"/>
      <c r="BO236" s="6"/>
      <c r="BP236" s="6"/>
      <c r="BQ236" s="6"/>
    </row>
    <row r="237" spans="1:69" x14ac:dyDescent="0.25">
      <c r="A237" s="1"/>
      <c r="B237" s="5"/>
      <c r="C237" s="5"/>
      <c r="D237" s="5"/>
      <c r="E237" s="5"/>
      <c r="F237" s="18"/>
      <c r="G237" s="5"/>
      <c r="H237" s="17"/>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6"/>
      <c r="BO237" s="6"/>
      <c r="BP237" s="6"/>
      <c r="BQ237" s="6"/>
    </row>
    <row r="238" spans="1:69" x14ac:dyDescent="0.25">
      <c r="A238" s="1"/>
      <c r="B238" s="5"/>
      <c r="C238" s="5"/>
      <c r="D238" s="5"/>
      <c r="E238" s="5"/>
      <c r="F238" s="18"/>
      <c r="G238" s="5"/>
      <c r="H238" s="17"/>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6"/>
      <c r="BO238" s="6"/>
      <c r="BP238" s="6"/>
      <c r="BQ238" s="6"/>
    </row>
    <row r="239" spans="1:69" x14ac:dyDescent="0.25">
      <c r="A239" s="1"/>
      <c r="B239" s="5"/>
      <c r="C239" s="5"/>
      <c r="D239" s="5"/>
      <c r="E239" s="5"/>
      <c r="F239" s="18"/>
      <c r="G239" s="5"/>
      <c r="H239" s="17"/>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6"/>
      <c r="BO239" s="6"/>
      <c r="BP239" s="6"/>
      <c r="BQ239" s="6"/>
    </row>
    <row r="240" spans="1:69" x14ac:dyDescent="0.25">
      <c r="A240" s="1"/>
      <c r="B240" s="5"/>
      <c r="C240" s="5"/>
      <c r="D240" s="5"/>
      <c r="E240" s="5"/>
      <c r="F240" s="18"/>
      <c r="G240" s="5"/>
      <c r="H240" s="17"/>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6"/>
      <c r="BO240" s="6"/>
      <c r="BP240" s="6"/>
      <c r="BQ240" s="6"/>
    </row>
    <row r="241" spans="1:69" x14ac:dyDescent="0.25">
      <c r="A241" s="1"/>
      <c r="B241" s="5"/>
      <c r="C241" s="5"/>
      <c r="D241" s="5"/>
      <c r="E241" s="5"/>
      <c r="F241" s="18"/>
      <c r="G241" s="5"/>
      <c r="H241" s="17"/>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6"/>
      <c r="BO241" s="6"/>
      <c r="BP241" s="6"/>
      <c r="BQ241" s="6"/>
    </row>
    <row r="242" spans="1:69" x14ac:dyDescent="0.25">
      <c r="A242" s="1"/>
      <c r="B242" s="5"/>
      <c r="C242" s="5"/>
      <c r="D242" s="5"/>
      <c r="E242" s="5"/>
      <c r="F242" s="18"/>
      <c r="G242" s="5"/>
      <c r="H242" s="17"/>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6"/>
      <c r="BO242" s="6"/>
      <c r="BP242" s="6"/>
      <c r="BQ242" s="6"/>
    </row>
    <row r="243" spans="1:69" x14ac:dyDescent="0.25">
      <c r="A243" s="1"/>
      <c r="B243" s="5"/>
      <c r="C243" s="5"/>
      <c r="D243" s="5"/>
      <c r="E243" s="5"/>
      <c r="F243" s="18"/>
      <c r="G243" s="5"/>
      <c r="H243" s="17"/>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6"/>
      <c r="BO243" s="6"/>
      <c r="BP243" s="6"/>
      <c r="BQ243" s="6"/>
    </row>
    <row r="244" spans="1:69" x14ac:dyDescent="0.25">
      <c r="A244" s="1"/>
      <c r="B244" s="5"/>
      <c r="C244" s="5"/>
      <c r="D244" s="5"/>
      <c r="E244" s="5"/>
      <c r="F244" s="18"/>
      <c r="G244" s="5"/>
      <c r="H244" s="17"/>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6"/>
      <c r="BO244" s="6"/>
      <c r="BP244" s="6"/>
      <c r="BQ244" s="6"/>
    </row>
    <row r="245" spans="1:69" x14ac:dyDescent="0.25">
      <c r="A245" s="1"/>
      <c r="B245" s="5"/>
      <c r="C245" s="5"/>
      <c r="D245" s="5"/>
      <c r="E245" s="5"/>
      <c r="F245" s="18"/>
      <c r="G245" s="5"/>
      <c r="H245" s="17"/>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6"/>
      <c r="BO245" s="6"/>
      <c r="BP245" s="6"/>
      <c r="BQ245" s="6"/>
    </row>
    <row r="246" spans="1:69" x14ac:dyDescent="0.25">
      <c r="A246" s="1"/>
      <c r="B246" s="5"/>
      <c r="C246" s="5"/>
      <c r="D246" s="5"/>
      <c r="E246" s="5"/>
      <c r="F246" s="18"/>
      <c r="G246" s="5"/>
      <c r="H246" s="17"/>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6"/>
      <c r="BO246" s="6"/>
      <c r="BP246" s="6"/>
      <c r="BQ246" s="6"/>
    </row>
    <row r="247" spans="1:69" x14ac:dyDescent="0.25">
      <c r="A247" s="1"/>
      <c r="B247" s="5"/>
      <c r="C247" s="5"/>
      <c r="D247" s="5"/>
      <c r="E247" s="5"/>
      <c r="F247" s="18"/>
      <c r="G247" s="5"/>
      <c r="H247" s="17"/>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6"/>
      <c r="BO247" s="6"/>
      <c r="BP247" s="6"/>
      <c r="BQ247" s="6"/>
    </row>
    <row r="248" spans="1:69" x14ac:dyDescent="0.25">
      <c r="A248" s="1"/>
      <c r="B248" s="5"/>
      <c r="C248" s="5"/>
      <c r="D248" s="5"/>
      <c r="E248" s="5"/>
      <c r="F248" s="18"/>
      <c r="G248" s="5"/>
      <c r="H248" s="17"/>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6"/>
      <c r="BO248" s="6"/>
      <c r="BP248" s="6"/>
      <c r="BQ248" s="6"/>
    </row>
    <row r="249" spans="1:69" x14ac:dyDescent="0.25">
      <c r="A249" s="1"/>
      <c r="B249" s="5"/>
      <c r="C249" s="5"/>
      <c r="D249" s="5"/>
      <c r="E249" s="5"/>
      <c r="F249" s="18"/>
      <c r="G249" s="5"/>
      <c r="H249" s="17"/>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6"/>
      <c r="BO249" s="6"/>
      <c r="BP249" s="6"/>
      <c r="BQ249" s="6"/>
    </row>
    <row r="250" spans="1:69" x14ac:dyDescent="0.25">
      <c r="A250" s="1"/>
      <c r="B250" s="5"/>
      <c r="C250" s="5"/>
      <c r="D250" s="5"/>
      <c r="E250" s="5"/>
      <c r="F250" s="18"/>
      <c r="G250" s="5"/>
      <c r="H250" s="17"/>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6"/>
      <c r="BO250" s="6"/>
      <c r="BP250" s="6"/>
      <c r="BQ250" s="6"/>
    </row>
    <row r="251" spans="1:69" x14ac:dyDescent="0.25">
      <c r="A251" s="1"/>
      <c r="B251" s="5"/>
      <c r="C251" s="5"/>
      <c r="D251" s="5"/>
      <c r="E251" s="5"/>
      <c r="F251" s="18"/>
      <c r="G251" s="5"/>
      <c r="H251" s="17"/>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6"/>
      <c r="BO251" s="6"/>
      <c r="BP251" s="6"/>
      <c r="BQ251" s="6"/>
    </row>
    <row r="252" spans="1:69" x14ac:dyDescent="0.25">
      <c r="A252" s="1"/>
      <c r="B252" s="5"/>
      <c r="C252" s="5"/>
      <c r="D252" s="5"/>
      <c r="E252" s="5"/>
      <c r="F252" s="18"/>
      <c r="G252" s="5"/>
      <c r="H252" s="17"/>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6"/>
      <c r="BO252" s="6"/>
      <c r="BP252" s="6"/>
      <c r="BQ252" s="6"/>
    </row>
    <row r="253" spans="1:69" x14ac:dyDescent="0.25">
      <c r="A253" s="1"/>
      <c r="B253" s="5"/>
      <c r="C253" s="5"/>
      <c r="D253" s="5"/>
      <c r="E253" s="5"/>
      <c r="F253" s="18"/>
      <c r="G253" s="5"/>
      <c r="H253" s="17"/>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6"/>
      <c r="BO253" s="6"/>
      <c r="BP253" s="6"/>
      <c r="BQ253" s="6"/>
    </row>
    <row r="254" spans="1:69" x14ac:dyDescent="0.25">
      <c r="A254" s="1"/>
      <c r="B254" s="5"/>
      <c r="C254" s="5"/>
      <c r="D254" s="5"/>
      <c r="E254" s="5"/>
      <c r="F254" s="18"/>
      <c r="G254" s="5"/>
      <c r="H254" s="17"/>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6"/>
      <c r="BO254" s="6"/>
      <c r="BP254" s="6"/>
      <c r="BQ254" s="6"/>
    </row>
    <row r="255" spans="1:69" x14ac:dyDescent="0.25">
      <c r="A255" s="1"/>
      <c r="B255" s="5"/>
      <c r="C255" s="5"/>
      <c r="D255" s="5"/>
      <c r="E255" s="5"/>
      <c r="F255" s="18"/>
      <c r="G255" s="5"/>
      <c r="H255" s="17"/>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6"/>
      <c r="BO255" s="6"/>
      <c r="BP255" s="6"/>
      <c r="BQ255" s="6"/>
    </row>
    <row r="256" spans="1:69" x14ac:dyDescent="0.25">
      <c r="A256" s="1"/>
      <c r="B256" s="5"/>
      <c r="C256" s="5"/>
      <c r="D256" s="5"/>
      <c r="E256" s="5"/>
      <c r="F256" s="18"/>
      <c r="G256" s="5"/>
      <c r="H256" s="17"/>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6"/>
      <c r="BO256" s="6"/>
      <c r="BP256" s="6"/>
      <c r="BQ256" s="6"/>
    </row>
    <row r="257" spans="1:69" x14ac:dyDescent="0.25">
      <c r="A257" s="1"/>
      <c r="B257" s="5"/>
      <c r="C257" s="5"/>
      <c r="D257" s="5"/>
      <c r="E257" s="5"/>
      <c r="F257" s="18"/>
      <c r="G257" s="5"/>
      <c r="H257" s="17"/>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6"/>
      <c r="BO257" s="6"/>
      <c r="BP257" s="6"/>
      <c r="BQ257" s="6"/>
    </row>
    <row r="258" spans="1:69" x14ac:dyDescent="0.25">
      <c r="A258" s="1"/>
      <c r="B258" s="5"/>
      <c r="C258" s="5"/>
      <c r="D258" s="5"/>
      <c r="E258" s="5"/>
      <c r="F258" s="18"/>
      <c r="G258" s="5"/>
      <c r="H258" s="17"/>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6"/>
      <c r="BO258" s="6"/>
      <c r="BP258" s="6"/>
      <c r="BQ258" s="6"/>
    </row>
    <row r="259" spans="1:69" x14ac:dyDescent="0.25">
      <c r="A259" s="1"/>
      <c r="B259" s="5"/>
      <c r="C259" s="5"/>
      <c r="D259" s="5"/>
      <c r="E259" s="5"/>
      <c r="F259" s="18"/>
      <c r="G259" s="5"/>
      <c r="H259" s="17"/>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6"/>
      <c r="BO259" s="6"/>
      <c r="BP259" s="6"/>
      <c r="BQ259" s="6"/>
    </row>
    <row r="260" spans="1:69" x14ac:dyDescent="0.25">
      <c r="A260" s="1"/>
      <c r="B260" s="5"/>
      <c r="C260" s="5"/>
      <c r="D260" s="5"/>
      <c r="E260" s="5"/>
      <c r="F260" s="18"/>
      <c r="G260" s="5"/>
      <c r="H260" s="17"/>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6"/>
      <c r="BO260" s="6"/>
      <c r="BP260" s="6"/>
      <c r="BQ260" s="6"/>
    </row>
    <row r="261" spans="1:69" x14ac:dyDescent="0.25">
      <c r="A261" s="1"/>
      <c r="B261" s="5"/>
      <c r="C261" s="5"/>
      <c r="D261" s="5"/>
      <c r="E261" s="5"/>
      <c r="F261" s="18"/>
      <c r="G261" s="5"/>
      <c r="H261" s="17"/>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6"/>
      <c r="BO261" s="6"/>
      <c r="BP261" s="6"/>
      <c r="BQ261" s="6"/>
    </row>
    <row r="262" spans="1:69" x14ac:dyDescent="0.25">
      <c r="A262" s="1"/>
      <c r="B262" s="5"/>
      <c r="C262" s="5"/>
      <c r="D262" s="5"/>
      <c r="E262" s="5"/>
      <c r="F262" s="18"/>
      <c r="G262" s="5"/>
      <c r="H262" s="17"/>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6"/>
      <c r="BO262" s="6"/>
      <c r="BP262" s="6"/>
      <c r="BQ262" s="6"/>
    </row>
    <row r="263" spans="1:69" x14ac:dyDescent="0.25">
      <c r="A263" s="1"/>
      <c r="B263" s="5"/>
      <c r="C263" s="5"/>
      <c r="D263" s="5"/>
      <c r="E263" s="5"/>
      <c r="F263" s="18"/>
      <c r="G263" s="5"/>
      <c r="H263" s="17"/>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6"/>
      <c r="BO263" s="6"/>
      <c r="BP263" s="6"/>
      <c r="BQ263" s="6"/>
    </row>
    <row r="264" spans="1:69" x14ac:dyDescent="0.25">
      <c r="A264" s="1"/>
      <c r="B264" s="5"/>
      <c r="C264" s="5"/>
      <c r="D264" s="5"/>
      <c r="E264" s="5"/>
      <c r="F264" s="18"/>
      <c r="G264" s="5"/>
      <c r="H264" s="17"/>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6"/>
      <c r="BO264" s="6"/>
      <c r="BP264" s="6"/>
      <c r="BQ264" s="6"/>
    </row>
    <row r="265" spans="1:69" x14ac:dyDescent="0.25">
      <c r="A265" s="1"/>
      <c r="B265" s="5"/>
      <c r="C265" s="5"/>
      <c r="D265" s="5"/>
      <c r="E265" s="5"/>
      <c r="F265" s="18"/>
      <c r="G265" s="5"/>
      <c r="H265" s="17"/>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6"/>
      <c r="BO265" s="6"/>
      <c r="BP265" s="6"/>
      <c r="BQ265" s="6"/>
    </row>
    <row r="266" spans="1:69" x14ac:dyDescent="0.25">
      <c r="A266" s="1"/>
      <c r="B266" s="5"/>
      <c r="C266" s="5"/>
      <c r="D266" s="5"/>
      <c r="E266" s="5"/>
      <c r="F266" s="18"/>
      <c r="G266" s="5"/>
      <c r="H266" s="17"/>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6"/>
      <c r="BO266" s="6"/>
      <c r="BP266" s="6"/>
      <c r="BQ266" s="6"/>
    </row>
    <row r="267" spans="1:69" x14ac:dyDescent="0.25">
      <c r="A267" s="1"/>
      <c r="B267" s="5"/>
      <c r="C267" s="5"/>
      <c r="D267" s="5"/>
      <c r="E267" s="5"/>
      <c r="F267" s="18"/>
      <c r="G267" s="5"/>
      <c r="H267" s="17"/>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6"/>
      <c r="BO267" s="6"/>
      <c r="BP267" s="6"/>
      <c r="BQ267" s="6"/>
    </row>
    <row r="268" spans="1:69" x14ac:dyDescent="0.25">
      <c r="A268" s="1"/>
      <c r="B268" s="5"/>
      <c r="C268" s="5"/>
      <c r="D268" s="5"/>
      <c r="E268" s="5"/>
      <c r="F268" s="18"/>
      <c r="G268" s="5"/>
      <c r="H268" s="17"/>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6"/>
      <c r="BO268" s="6"/>
      <c r="BP268" s="6"/>
      <c r="BQ268" s="6"/>
    </row>
    <row r="269" spans="1:69" x14ac:dyDescent="0.25">
      <c r="A269" s="1"/>
      <c r="B269" s="5"/>
      <c r="C269" s="5"/>
      <c r="D269" s="5"/>
      <c r="E269" s="5"/>
      <c r="F269" s="18"/>
      <c r="G269" s="5"/>
      <c r="H269" s="17"/>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6"/>
      <c r="BO269" s="6"/>
      <c r="BP269" s="6"/>
      <c r="BQ269" s="6"/>
    </row>
    <row r="270" spans="1:69" x14ac:dyDescent="0.25">
      <c r="A270" s="1"/>
      <c r="B270" s="5"/>
      <c r="C270" s="5"/>
      <c r="D270" s="5"/>
      <c r="E270" s="5"/>
      <c r="F270" s="18"/>
      <c r="G270" s="5"/>
      <c r="H270" s="17"/>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6"/>
      <c r="BO270" s="6"/>
      <c r="BP270" s="6"/>
      <c r="BQ270" s="6"/>
    </row>
    <row r="271" spans="1:69" x14ac:dyDescent="0.25">
      <c r="A271" s="1"/>
      <c r="B271" s="5"/>
      <c r="C271" s="5"/>
      <c r="D271" s="5"/>
      <c r="E271" s="5"/>
      <c r="F271" s="18"/>
      <c r="G271" s="5"/>
      <c r="H271" s="17"/>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6"/>
      <c r="BO271" s="6"/>
      <c r="BP271" s="6"/>
      <c r="BQ271" s="6"/>
    </row>
    <row r="272" spans="1:69" x14ac:dyDescent="0.25">
      <c r="A272" s="1"/>
      <c r="B272" s="5"/>
      <c r="C272" s="5"/>
      <c r="D272" s="5"/>
      <c r="E272" s="5"/>
      <c r="F272" s="18"/>
      <c r="G272" s="5"/>
      <c r="H272" s="17"/>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6"/>
      <c r="BO272" s="6"/>
      <c r="BP272" s="6"/>
      <c r="BQ272" s="6"/>
    </row>
    <row r="273" spans="1:69" x14ac:dyDescent="0.25">
      <c r="A273" s="1"/>
      <c r="B273" s="5"/>
      <c r="C273" s="5"/>
      <c r="D273" s="5"/>
      <c r="E273" s="5"/>
      <c r="F273" s="18"/>
      <c r="G273" s="5"/>
      <c r="H273" s="17"/>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6"/>
      <c r="BO273" s="6"/>
      <c r="BP273" s="6"/>
      <c r="BQ273" s="6"/>
    </row>
    <row r="274" spans="1:69" x14ac:dyDescent="0.25">
      <c r="A274" s="1"/>
      <c r="B274" s="5"/>
      <c r="C274" s="5"/>
      <c r="D274" s="5"/>
      <c r="E274" s="5"/>
      <c r="F274" s="18"/>
      <c r="G274" s="5"/>
      <c r="H274" s="17"/>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6"/>
      <c r="BO274" s="6"/>
      <c r="BP274" s="6"/>
      <c r="BQ274" s="6"/>
    </row>
    <row r="275" spans="1:69" x14ac:dyDescent="0.25">
      <c r="A275" s="1"/>
      <c r="B275" s="5"/>
      <c r="C275" s="5"/>
      <c r="D275" s="5"/>
      <c r="E275" s="5"/>
      <c r="F275" s="18"/>
      <c r="G275" s="5"/>
      <c r="H275" s="17"/>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6"/>
      <c r="BO275" s="6"/>
      <c r="BP275" s="6"/>
      <c r="BQ275" s="6"/>
    </row>
    <row r="276" spans="1:69" x14ac:dyDescent="0.25">
      <c r="A276" s="1"/>
      <c r="B276" s="5"/>
      <c r="C276" s="5"/>
      <c r="D276" s="5"/>
      <c r="E276" s="5"/>
      <c r="F276" s="18"/>
      <c r="G276" s="5"/>
      <c r="H276" s="17"/>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6"/>
      <c r="BO276" s="6"/>
      <c r="BP276" s="6"/>
      <c r="BQ276" s="6"/>
    </row>
    <row r="277" spans="1:69" x14ac:dyDescent="0.25">
      <c r="A277" s="1"/>
      <c r="B277" s="5"/>
      <c r="C277" s="5"/>
      <c r="D277" s="5"/>
      <c r="E277" s="5"/>
      <c r="F277" s="18"/>
      <c r="G277" s="5"/>
      <c r="H277" s="17"/>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6"/>
      <c r="BO277" s="6"/>
      <c r="BP277" s="6"/>
      <c r="BQ277" s="6"/>
    </row>
    <row r="278" spans="1:69" x14ac:dyDescent="0.25">
      <c r="A278" s="1"/>
      <c r="B278" s="5"/>
      <c r="C278" s="5"/>
      <c r="D278" s="5"/>
      <c r="E278" s="5"/>
      <c r="F278" s="18"/>
      <c r="G278" s="5"/>
      <c r="H278" s="17"/>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6"/>
      <c r="BO278" s="6"/>
      <c r="BP278" s="6"/>
      <c r="BQ278" s="6"/>
    </row>
    <row r="279" spans="1:69" x14ac:dyDescent="0.25">
      <c r="A279" s="1"/>
      <c r="B279" s="5"/>
      <c r="C279" s="5"/>
      <c r="D279" s="5"/>
      <c r="E279" s="5"/>
      <c r="F279" s="18"/>
      <c r="G279" s="5"/>
      <c r="H279" s="17"/>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6"/>
      <c r="BO279" s="6"/>
      <c r="BP279" s="6"/>
      <c r="BQ279" s="6"/>
    </row>
    <row r="280" spans="1:69" x14ac:dyDescent="0.25">
      <c r="A280" s="1"/>
      <c r="B280" s="5"/>
      <c r="C280" s="5"/>
      <c r="D280" s="5"/>
      <c r="E280" s="5"/>
      <c r="F280" s="18"/>
      <c r="G280" s="5"/>
      <c r="H280" s="17"/>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6"/>
      <c r="BO280" s="6"/>
      <c r="BP280" s="6"/>
      <c r="BQ280" s="6"/>
    </row>
    <row r="281" spans="1:69" x14ac:dyDescent="0.25">
      <c r="A281" s="1"/>
      <c r="B281" s="5"/>
      <c r="C281" s="5"/>
      <c r="D281" s="5"/>
      <c r="E281" s="5"/>
      <c r="F281" s="18"/>
      <c r="G281" s="5"/>
      <c r="H281" s="17"/>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6"/>
      <c r="BO281" s="6"/>
      <c r="BP281" s="6"/>
      <c r="BQ281" s="6"/>
    </row>
    <row r="282" spans="1:69" x14ac:dyDescent="0.25">
      <c r="A282" s="1"/>
      <c r="B282" s="5"/>
      <c r="C282" s="5"/>
      <c r="D282" s="5"/>
      <c r="E282" s="5"/>
      <c r="F282" s="18"/>
      <c r="G282" s="5"/>
      <c r="H282" s="17"/>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6"/>
      <c r="BO282" s="6"/>
      <c r="BP282" s="6"/>
      <c r="BQ282" s="6"/>
    </row>
    <row r="283" spans="1:69" x14ac:dyDescent="0.25">
      <c r="A283" s="1"/>
      <c r="B283" s="5"/>
      <c r="C283" s="5"/>
      <c r="D283" s="5"/>
      <c r="E283" s="5"/>
      <c r="F283" s="18"/>
      <c r="G283" s="5"/>
      <c r="H283" s="17"/>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6"/>
      <c r="BO283" s="6"/>
      <c r="BP283" s="6"/>
      <c r="BQ283" s="6"/>
    </row>
    <row r="284" spans="1:69" x14ac:dyDescent="0.25">
      <c r="A284" s="1"/>
      <c r="B284" s="5"/>
      <c r="C284" s="5"/>
      <c r="D284" s="5"/>
      <c r="E284" s="5"/>
      <c r="F284" s="18"/>
      <c r="G284" s="5"/>
      <c r="H284" s="17"/>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6"/>
      <c r="BO284" s="6"/>
      <c r="BP284" s="6"/>
      <c r="BQ284" s="6"/>
    </row>
    <row r="285" spans="1:69" x14ac:dyDescent="0.25">
      <c r="A285" s="1"/>
      <c r="B285" s="5"/>
      <c r="C285" s="5"/>
      <c r="D285" s="5"/>
      <c r="E285" s="5"/>
      <c r="F285" s="18"/>
      <c r="G285" s="5"/>
      <c r="H285" s="17"/>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6"/>
      <c r="BO285" s="6"/>
      <c r="BP285" s="6"/>
      <c r="BQ285" s="6"/>
    </row>
    <row r="286" spans="1:69" x14ac:dyDescent="0.25">
      <c r="A286" s="1"/>
      <c r="B286" s="5"/>
      <c r="C286" s="5"/>
      <c r="D286" s="5"/>
      <c r="E286" s="5"/>
      <c r="F286" s="18"/>
      <c r="G286" s="5"/>
      <c r="H286" s="17"/>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6"/>
      <c r="BO286" s="6"/>
      <c r="BP286" s="6"/>
      <c r="BQ286" s="6"/>
    </row>
    <row r="287" spans="1:69" x14ac:dyDescent="0.25">
      <c r="A287" s="1"/>
      <c r="B287" s="5"/>
      <c r="C287" s="5"/>
      <c r="D287" s="5"/>
      <c r="E287" s="5"/>
      <c r="F287" s="18"/>
      <c r="G287" s="5"/>
      <c r="H287" s="17"/>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6"/>
      <c r="BO287" s="6"/>
      <c r="BP287" s="6"/>
      <c r="BQ287" s="6"/>
    </row>
    <row r="288" spans="1:69" x14ac:dyDescent="0.25">
      <c r="A288" s="1"/>
      <c r="B288" s="5"/>
      <c r="C288" s="5"/>
      <c r="D288" s="5"/>
      <c r="E288" s="5"/>
      <c r="F288" s="18"/>
      <c r="G288" s="5"/>
      <c r="H288" s="17"/>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6"/>
      <c r="BO288" s="6"/>
      <c r="BP288" s="6"/>
      <c r="BQ288" s="6"/>
    </row>
    <row r="289" spans="1:69" x14ac:dyDescent="0.25">
      <c r="A289" s="1"/>
      <c r="B289" s="5"/>
      <c r="C289" s="5"/>
      <c r="D289" s="5"/>
      <c r="E289" s="5"/>
      <c r="F289" s="18"/>
      <c r="G289" s="5"/>
      <c r="H289" s="17"/>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6"/>
      <c r="BO289" s="6"/>
      <c r="BP289" s="6"/>
      <c r="BQ289" s="6"/>
    </row>
    <row r="290" spans="1:69" x14ac:dyDescent="0.25">
      <c r="A290" s="1"/>
      <c r="B290" s="5"/>
      <c r="C290" s="5"/>
      <c r="D290" s="5"/>
      <c r="E290" s="5"/>
      <c r="F290" s="18"/>
      <c r="G290" s="5"/>
      <c r="H290" s="17"/>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6"/>
      <c r="BO290" s="6"/>
      <c r="BP290" s="6"/>
      <c r="BQ290" s="6"/>
    </row>
    <row r="291" spans="1:69" x14ac:dyDescent="0.25">
      <c r="A291" s="1"/>
      <c r="B291" s="5"/>
      <c r="C291" s="5"/>
      <c r="D291" s="5"/>
      <c r="E291" s="5"/>
      <c r="F291" s="18"/>
      <c r="G291" s="5"/>
      <c r="H291" s="17"/>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6"/>
      <c r="BO291" s="6"/>
      <c r="BP291" s="6"/>
      <c r="BQ291" s="6"/>
    </row>
    <row r="292" spans="1:69" x14ac:dyDescent="0.25">
      <c r="A292" s="1"/>
      <c r="B292" s="5"/>
      <c r="C292" s="5"/>
      <c r="D292" s="5"/>
      <c r="E292" s="5"/>
      <c r="F292" s="18"/>
      <c r="G292" s="5"/>
      <c r="H292" s="17"/>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6"/>
      <c r="BO292" s="6"/>
      <c r="BP292" s="6"/>
      <c r="BQ292" s="6"/>
    </row>
    <row r="293" spans="1:69" x14ac:dyDescent="0.25">
      <c r="A293" s="1"/>
      <c r="B293" s="5"/>
      <c r="C293" s="5"/>
      <c r="D293" s="5"/>
      <c r="E293" s="5"/>
      <c r="F293" s="18"/>
      <c r="G293" s="5"/>
      <c r="H293" s="17"/>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6"/>
      <c r="BO293" s="6"/>
      <c r="BP293" s="6"/>
      <c r="BQ293" s="6"/>
    </row>
    <row r="294" spans="1:69" x14ac:dyDescent="0.25">
      <c r="A294" s="1"/>
      <c r="B294" s="5"/>
      <c r="C294" s="5"/>
      <c r="D294" s="5"/>
      <c r="E294" s="5"/>
      <c r="F294" s="18"/>
      <c r="G294" s="5"/>
      <c r="H294" s="17"/>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6"/>
      <c r="BO294" s="6"/>
      <c r="BP294" s="6"/>
      <c r="BQ294" s="6"/>
    </row>
    <row r="295" spans="1:69" x14ac:dyDescent="0.25">
      <c r="A295" s="1"/>
      <c r="B295" s="5"/>
      <c r="C295" s="5"/>
      <c r="D295" s="5"/>
      <c r="E295" s="5"/>
      <c r="F295" s="18"/>
      <c r="G295" s="5"/>
      <c r="H295" s="17"/>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6"/>
      <c r="BO295" s="6"/>
      <c r="BP295" s="6"/>
      <c r="BQ295" s="6"/>
    </row>
    <row r="296" spans="1:69" x14ac:dyDescent="0.25">
      <c r="A296" s="1"/>
      <c r="B296" s="5"/>
      <c r="C296" s="5"/>
      <c r="D296" s="5"/>
      <c r="E296" s="5"/>
      <c r="F296" s="18"/>
      <c r="G296" s="5"/>
      <c r="H296" s="17"/>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6"/>
      <c r="BO296" s="6"/>
      <c r="BP296" s="6"/>
      <c r="BQ296" s="6"/>
    </row>
    <row r="297" spans="1:69" x14ac:dyDescent="0.25">
      <c r="A297" s="1"/>
      <c r="B297" s="5"/>
      <c r="C297" s="5"/>
      <c r="D297" s="5"/>
      <c r="E297" s="5"/>
      <c r="F297" s="18"/>
      <c r="G297" s="5"/>
      <c r="H297" s="17"/>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6"/>
      <c r="BO297" s="6"/>
      <c r="BP297" s="6"/>
      <c r="BQ297" s="6"/>
    </row>
    <row r="298" spans="1:69" x14ac:dyDescent="0.25">
      <c r="A298" s="1"/>
      <c r="B298" s="5"/>
      <c r="C298" s="5"/>
      <c r="D298" s="5"/>
      <c r="E298" s="5"/>
      <c r="F298" s="18"/>
      <c r="G298" s="5"/>
      <c r="H298" s="17"/>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6"/>
      <c r="BO298" s="6"/>
      <c r="BP298" s="6"/>
      <c r="BQ298" s="6"/>
    </row>
    <row r="299" spans="1:69" x14ac:dyDescent="0.25">
      <c r="A299" s="1"/>
      <c r="B299" s="5"/>
      <c r="C299" s="5"/>
      <c r="D299" s="5"/>
      <c r="E299" s="5"/>
      <c r="F299" s="18"/>
      <c r="G299" s="5"/>
      <c r="H299" s="17"/>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6"/>
      <c r="BO299" s="6"/>
      <c r="BP299" s="6"/>
      <c r="BQ299" s="6"/>
    </row>
    <row r="300" spans="1:69" x14ac:dyDescent="0.25">
      <c r="A300" s="1"/>
      <c r="B300" s="5"/>
      <c r="C300" s="5"/>
      <c r="D300" s="5"/>
      <c r="E300" s="5"/>
      <c r="F300" s="18"/>
      <c r="G300" s="5"/>
      <c r="H300" s="17"/>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6"/>
      <c r="BO300" s="6"/>
      <c r="BP300" s="6"/>
      <c r="BQ300" s="6"/>
    </row>
    <row r="301" spans="1:69" x14ac:dyDescent="0.25">
      <c r="A301" s="1"/>
      <c r="B301" s="5"/>
      <c r="C301" s="5"/>
      <c r="D301" s="5"/>
      <c r="E301" s="5"/>
      <c r="F301" s="18"/>
      <c r="G301" s="5"/>
      <c r="H301" s="17"/>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6"/>
      <c r="BO301" s="6"/>
      <c r="BP301" s="6"/>
      <c r="BQ301" s="6"/>
    </row>
    <row r="302" spans="1:69" x14ac:dyDescent="0.25">
      <c r="A302" s="1"/>
      <c r="B302" s="5"/>
      <c r="C302" s="5"/>
      <c r="D302" s="5"/>
      <c r="E302" s="5"/>
      <c r="F302" s="18"/>
      <c r="G302" s="5"/>
      <c r="H302" s="17"/>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6"/>
      <c r="BO302" s="6"/>
      <c r="BP302" s="6"/>
      <c r="BQ302" s="6"/>
    </row>
    <row r="303" spans="1:69" x14ac:dyDescent="0.25">
      <c r="A303" s="1"/>
      <c r="B303" s="5"/>
      <c r="C303" s="5"/>
      <c r="D303" s="5"/>
      <c r="E303" s="5"/>
      <c r="F303" s="18"/>
      <c r="G303" s="5"/>
      <c r="H303" s="17"/>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6"/>
      <c r="BO303" s="6"/>
      <c r="BP303" s="6"/>
      <c r="BQ303" s="6"/>
    </row>
    <row r="304" spans="1:69" x14ac:dyDescent="0.25">
      <c r="A304" s="1"/>
      <c r="B304" s="5"/>
      <c r="C304" s="5"/>
      <c r="D304" s="5"/>
      <c r="E304" s="5"/>
      <c r="F304" s="18"/>
      <c r="G304" s="5"/>
      <c r="H304" s="17"/>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6"/>
      <c r="BO304" s="6"/>
      <c r="BP304" s="6"/>
      <c r="BQ304" s="6"/>
    </row>
    <row r="305" spans="1:69" x14ac:dyDescent="0.25">
      <c r="A305" s="1"/>
      <c r="B305" s="5"/>
      <c r="C305" s="5"/>
      <c r="D305" s="5"/>
      <c r="E305" s="5"/>
      <c r="F305" s="18"/>
      <c r="G305" s="5"/>
      <c r="H305" s="17"/>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6"/>
      <c r="BO305" s="6"/>
      <c r="BP305" s="6"/>
      <c r="BQ305" s="6"/>
    </row>
    <row r="306" spans="1:69" x14ac:dyDescent="0.25">
      <c r="A306" s="1"/>
      <c r="B306" s="5"/>
      <c r="C306" s="5"/>
      <c r="D306" s="5"/>
      <c r="E306" s="5"/>
      <c r="F306" s="18"/>
      <c r="G306" s="5"/>
      <c r="H306" s="17"/>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6"/>
      <c r="BO306" s="6"/>
      <c r="BP306" s="6"/>
      <c r="BQ306" s="6"/>
    </row>
    <row r="307" spans="1:69" x14ac:dyDescent="0.25">
      <c r="A307" s="1"/>
      <c r="B307" s="5"/>
      <c r="C307" s="5"/>
      <c r="D307" s="5"/>
      <c r="E307" s="5"/>
      <c r="F307" s="18"/>
      <c r="G307" s="5"/>
      <c r="H307" s="17"/>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6"/>
      <c r="BO307" s="6"/>
      <c r="BP307" s="6"/>
      <c r="BQ307" s="6"/>
    </row>
    <row r="308" spans="1:69" x14ac:dyDescent="0.25">
      <c r="A308" s="1"/>
      <c r="B308" s="5"/>
      <c r="C308" s="5"/>
      <c r="D308" s="5"/>
      <c r="E308" s="5"/>
      <c r="F308" s="18"/>
      <c r="G308" s="5"/>
      <c r="H308" s="17"/>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6"/>
      <c r="BO308" s="6"/>
      <c r="BP308" s="6"/>
      <c r="BQ308" s="6"/>
    </row>
    <row r="309" spans="1:69" x14ac:dyDescent="0.25">
      <c r="A309" s="1"/>
      <c r="B309" s="5"/>
      <c r="C309" s="5"/>
      <c r="D309" s="5"/>
      <c r="E309" s="5"/>
      <c r="F309" s="18"/>
      <c r="G309" s="5"/>
      <c r="H309" s="17"/>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6"/>
      <c r="BO309" s="6"/>
      <c r="BP309" s="6"/>
      <c r="BQ309" s="6"/>
    </row>
    <row r="310" spans="1:69" x14ac:dyDescent="0.25">
      <c r="A310" s="1"/>
      <c r="B310" s="5"/>
      <c r="C310" s="5"/>
      <c r="D310" s="5"/>
      <c r="E310" s="5"/>
      <c r="F310" s="18"/>
      <c r="G310" s="5"/>
      <c r="H310" s="17"/>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6"/>
      <c r="BO310" s="6"/>
      <c r="BP310" s="6"/>
      <c r="BQ310" s="6"/>
    </row>
    <row r="311" spans="1:69" x14ac:dyDescent="0.25">
      <c r="A311" s="1"/>
      <c r="B311" s="5"/>
      <c r="C311" s="5"/>
      <c r="D311" s="5"/>
      <c r="E311" s="5"/>
      <c r="F311" s="18"/>
      <c r="G311" s="5"/>
      <c r="H311" s="17"/>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6"/>
      <c r="BO311" s="6"/>
      <c r="BP311" s="6"/>
      <c r="BQ311" s="6"/>
    </row>
    <row r="312" spans="1:69" x14ac:dyDescent="0.25">
      <c r="A312" s="1"/>
      <c r="B312" s="5"/>
      <c r="C312" s="5"/>
      <c r="D312" s="5"/>
      <c r="E312" s="5"/>
      <c r="F312" s="18"/>
      <c r="G312" s="5"/>
      <c r="H312" s="17"/>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6"/>
      <c r="BO312" s="6"/>
      <c r="BP312" s="6"/>
      <c r="BQ312" s="6"/>
    </row>
    <row r="313" spans="1:69" x14ac:dyDescent="0.25">
      <c r="A313" s="1"/>
      <c r="B313" s="5"/>
      <c r="C313" s="5"/>
      <c r="D313" s="5"/>
      <c r="E313" s="5"/>
      <c r="F313" s="18"/>
      <c r="G313" s="5"/>
      <c r="H313" s="17"/>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6"/>
      <c r="BO313" s="6"/>
      <c r="BP313" s="6"/>
      <c r="BQ313" s="6"/>
    </row>
    <row r="314" spans="1:69" x14ac:dyDescent="0.25">
      <c r="A314" s="1"/>
      <c r="B314" s="5"/>
      <c r="C314" s="5"/>
      <c r="D314" s="5"/>
      <c r="E314" s="5"/>
      <c r="F314" s="18"/>
      <c r="G314" s="5"/>
      <c r="H314" s="17"/>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6"/>
      <c r="BO314" s="6"/>
      <c r="BP314" s="6"/>
      <c r="BQ314" s="6"/>
    </row>
    <row r="315" spans="1:69" x14ac:dyDescent="0.25">
      <c r="A315" s="1"/>
      <c r="B315" s="5"/>
      <c r="C315" s="5"/>
      <c r="D315" s="5"/>
      <c r="E315" s="5"/>
      <c r="F315" s="18"/>
      <c r="G315" s="5"/>
      <c r="H315" s="17"/>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6"/>
      <c r="BO315" s="6"/>
      <c r="BP315" s="6"/>
      <c r="BQ315" s="6"/>
    </row>
    <row r="316" spans="1:69" x14ac:dyDescent="0.25">
      <c r="A316" s="1"/>
      <c r="B316" s="5"/>
      <c r="C316" s="5"/>
      <c r="D316" s="5"/>
      <c r="E316" s="5"/>
      <c r="F316" s="18"/>
      <c r="G316" s="5"/>
      <c r="H316" s="17"/>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6"/>
      <c r="BO316" s="6"/>
      <c r="BP316" s="6"/>
      <c r="BQ316" s="6"/>
    </row>
    <row r="317" spans="1:69" x14ac:dyDescent="0.25">
      <c r="A317" s="1"/>
      <c r="B317" s="5"/>
      <c r="C317" s="5"/>
      <c r="D317" s="5"/>
      <c r="E317" s="5"/>
      <c r="F317" s="18"/>
      <c r="G317" s="5"/>
      <c r="H317" s="17"/>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6"/>
      <c r="BO317" s="6"/>
      <c r="BP317" s="6"/>
      <c r="BQ317" s="6"/>
    </row>
    <row r="318" spans="1:69" x14ac:dyDescent="0.25">
      <c r="A318" s="1"/>
      <c r="B318" s="5"/>
      <c r="C318" s="5"/>
      <c r="D318" s="5"/>
      <c r="E318" s="5"/>
      <c r="F318" s="18"/>
      <c r="G318" s="5"/>
      <c r="H318" s="17"/>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6"/>
      <c r="BO318" s="6"/>
      <c r="BP318" s="6"/>
      <c r="BQ318" s="6"/>
    </row>
    <row r="319" spans="1:69" x14ac:dyDescent="0.25">
      <c r="A319" s="1"/>
      <c r="B319" s="5"/>
      <c r="C319" s="5"/>
      <c r="D319" s="5"/>
      <c r="E319" s="5"/>
      <c r="F319" s="18"/>
      <c r="G319" s="5"/>
      <c r="H319" s="17"/>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6"/>
      <c r="BO319" s="6"/>
      <c r="BP319" s="6"/>
      <c r="BQ319" s="6"/>
    </row>
    <row r="320" spans="1:69" x14ac:dyDescent="0.25">
      <c r="A320" s="1"/>
      <c r="B320" s="5"/>
      <c r="C320" s="5"/>
      <c r="D320" s="5"/>
      <c r="E320" s="5"/>
      <c r="F320" s="18"/>
      <c r="G320" s="5"/>
      <c r="H320" s="17"/>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6"/>
      <c r="BO320" s="6"/>
      <c r="BP320" s="6"/>
      <c r="BQ320" s="6"/>
    </row>
    <row r="321" spans="1:69" x14ac:dyDescent="0.25">
      <c r="A321" s="1"/>
      <c r="B321" s="5"/>
      <c r="C321" s="5"/>
      <c r="D321" s="5"/>
      <c r="E321" s="5"/>
      <c r="F321" s="18"/>
      <c r="G321" s="5"/>
      <c r="H321" s="17"/>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6"/>
      <c r="BO321" s="6"/>
      <c r="BP321" s="6"/>
      <c r="BQ321" s="6"/>
    </row>
    <row r="322" spans="1:69" x14ac:dyDescent="0.25">
      <c r="A322" s="1"/>
      <c r="B322" s="5"/>
      <c r="C322" s="5"/>
      <c r="D322" s="5"/>
      <c r="E322" s="5"/>
      <c r="F322" s="18"/>
      <c r="G322" s="5"/>
      <c r="H322" s="17"/>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6"/>
      <c r="BO322" s="6"/>
      <c r="BP322" s="6"/>
      <c r="BQ322" s="6"/>
    </row>
    <row r="323" spans="1:69" x14ac:dyDescent="0.25">
      <c r="A323" s="1"/>
      <c r="B323" s="5"/>
      <c r="C323" s="5"/>
      <c r="D323" s="5"/>
      <c r="E323" s="5"/>
      <c r="F323" s="18"/>
      <c r="G323" s="5"/>
      <c r="H323" s="17"/>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6"/>
      <c r="BO323" s="6"/>
      <c r="BP323" s="6"/>
      <c r="BQ323" s="6"/>
    </row>
    <row r="324" spans="1:69" x14ac:dyDescent="0.25">
      <c r="A324" s="1"/>
      <c r="B324" s="5"/>
      <c r="C324" s="5"/>
      <c r="D324" s="5"/>
      <c r="E324" s="5"/>
      <c r="F324" s="18"/>
      <c r="G324" s="5"/>
      <c r="H324" s="17"/>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6"/>
      <c r="BO324" s="6"/>
      <c r="BP324" s="6"/>
      <c r="BQ324" s="6"/>
    </row>
    <row r="325" spans="1:69" x14ac:dyDescent="0.25">
      <c r="A325" s="1"/>
      <c r="B325" s="5"/>
      <c r="C325" s="5"/>
      <c r="D325" s="5"/>
      <c r="E325" s="5"/>
      <c r="F325" s="18"/>
      <c r="G325" s="5"/>
      <c r="H325" s="17"/>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6"/>
      <c r="BO325" s="6"/>
      <c r="BP325" s="6"/>
      <c r="BQ325" s="6"/>
    </row>
    <row r="326" spans="1:69" x14ac:dyDescent="0.25">
      <c r="A326" s="1"/>
      <c r="B326" s="5"/>
      <c r="C326" s="5"/>
      <c r="D326" s="5"/>
      <c r="E326" s="5"/>
      <c r="F326" s="18"/>
      <c r="G326" s="5"/>
      <c r="H326" s="17"/>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6"/>
      <c r="BO326" s="6"/>
      <c r="BP326" s="6"/>
      <c r="BQ326" s="6"/>
    </row>
    <row r="327" spans="1:69" x14ac:dyDescent="0.25">
      <c r="A327" s="1"/>
      <c r="B327" s="5"/>
      <c r="C327" s="5"/>
      <c r="D327" s="5"/>
      <c r="E327" s="5"/>
      <c r="F327" s="18"/>
      <c r="G327" s="5"/>
      <c r="H327" s="17"/>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6"/>
      <c r="BO327" s="6"/>
      <c r="BP327" s="6"/>
      <c r="BQ327" s="6"/>
    </row>
    <row r="328" spans="1:69" x14ac:dyDescent="0.25">
      <c r="A328" s="1"/>
      <c r="B328" s="5"/>
      <c r="C328" s="5"/>
      <c r="D328" s="5"/>
      <c r="E328" s="5"/>
      <c r="F328" s="18"/>
      <c r="G328" s="5"/>
      <c r="H328" s="17"/>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6"/>
      <c r="BO328" s="6"/>
      <c r="BP328" s="6"/>
      <c r="BQ328" s="6"/>
    </row>
    <row r="329" spans="1:69" x14ac:dyDescent="0.25">
      <c r="A329" s="1"/>
      <c r="B329" s="5"/>
      <c r="C329" s="5"/>
      <c r="D329" s="5"/>
      <c r="E329" s="5"/>
      <c r="F329" s="18"/>
      <c r="G329" s="5"/>
      <c r="H329" s="17"/>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6"/>
      <c r="BO329" s="6"/>
      <c r="BP329" s="6"/>
      <c r="BQ329" s="6"/>
    </row>
    <row r="330" spans="1:69" x14ac:dyDescent="0.25">
      <c r="A330" s="1"/>
      <c r="B330" s="5"/>
      <c r="C330" s="5"/>
      <c r="D330" s="5"/>
      <c r="E330" s="5"/>
      <c r="F330" s="18"/>
      <c r="G330" s="5"/>
      <c r="H330" s="17"/>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6"/>
      <c r="BO330" s="6"/>
      <c r="BP330" s="6"/>
      <c r="BQ330" s="6"/>
    </row>
    <row r="331" spans="1:69" x14ac:dyDescent="0.25">
      <c r="A331" s="1"/>
      <c r="B331" s="5"/>
      <c r="C331" s="5"/>
      <c r="D331" s="5"/>
      <c r="E331" s="5"/>
      <c r="F331" s="18"/>
      <c r="G331" s="5"/>
      <c r="H331" s="17"/>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6"/>
      <c r="BO331" s="6"/>
      <c r="BP331" s="6"/>
      <c r="BQ331" s="6"/>
    </row>
    <row r="332" spans="1:69" x14ac:dyDescent="0.25">
      <c r="A332" s="1"/>
      <c r="B332" s="5"/>
      <c r="C332" s="5"/>
      <c r="D332" s="5"/>
      <c r="E332" s="5"/>
      <c r="F332" s="18"/>
      <c r="G332" s="5"/>
      <c r="H332" s="17"/>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6"/>
      <c r="BO332" s="6"/>
      <c r="BP332" s="6"/>
      <c r="BQ332" s="6"/>
    </row>
    <row r="333" spans="1:69" x14ac:dyDescent="0.25">
      <c r="A333" s="1"/>
      <c r="B333" s="5"/>
      <c r="C333" s="5"/>
      <c r="D333" s="5"/>
      <c r="E333" s="5"/>
      <c r="F333" s="18"/>
      <c r="G333" s="5"/>
      <c r="H333" s="17"/>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6"/>
      <c r="BO333" s="6"/>
      <c r="BP333" s="6"/>
      <c r="BQ333" s="6"/>
    </row>
    <row r="334" spans="1:69" x14ac:dyDescent="0.25">
      <c r="A334" s="1"/>
      <c r="B334" s="5"/>
      <c r="C334" s="5"/>
      <c r="D334" s="5"/>
      <c r="E334" s="5"/>
      <c r="F334" s="18"/>
      <c r="G334" s="5"/>
      <c r="H334" s="17"/>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6"/>
      <c r="BO334" s="6"/>
      <c r="BP334" s="6"/>
      <c r="BQ334" s="6"/>
    </row>
    <row r="335" spans="1:69" x14ac:dyDescent="0.25">
      <c r="A335" s="1"/>
      <c r="B335" s="5"/>
      <c r="C335" s="5"/>
      <c r="D335" s="5"/>
      <c r="E335" s="5"/>
      <c r="F335" s="18"/>
      <c r="G335" s="5"/>
      <c r="H335" s="17"/>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6"/>
      <c r="BO335" s="6"/>
      <c r="BP335" s="6"/>
      <c r="BQ335" s="6"/>
    </row>
    <row r="336" spans="1:69" x14ac:dyDescent="0.25">
      <c r="A336" s="1"/>
      <c r="B336" s="5"/>
      <c r="C336" s="5"/>
      <c r="D336" s="5"/>
      <c r="E336" s="5"/>
      <c r="F336" s="18"/>
      <c r="G336" s="5"/>
      <c r="H336" s="17"/>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6"/>
      <c r="BO336" s="6"/>
      <c r="BP336" s="6"/>
      <c r="BQ336" s="6"/>
    </row>
    <row r="337" spans="1:69" x14ac:dyDescent="0.25">
      <c r="A337" s="1"/>
      <c r="B337" s="5"/>
      <c r="C337" s="5"/>
      <c r="D337" s="5"/>
      <c r="E337" s="5"/>
      <c r="F337" s="18"/>
      <c r="G337" s="5"/>
      <c r="H337" s="17"/>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6"/>
      <c r="BO337" s="6"/>
      <c r="BP337" s="6"/>
      <c r="BQ337" s="6"/>
    </row>
    <row r="338" spans="1:69" x14ac:dyDescent="0.25">
      <c r="A338" s="1"/>
      <c r="B338" s="5"/>
      <c r="C338" s="5"/>
      <c r="D338" s="5"/>
      <c r="E338" s="5"/>
      <c r="F338" s="18"/>
      <c r="G338" s="5"/>
      <c r="H338" s="17"/>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6"/>
      <c r="BO338" s="6"/>
      <c r="BP338" s="6"/>
      <c r="BQ338" s="6"/>
    </row>
    <row r="339" spans="1:69" x14ac:dyDescent="0.25">
      <c r="A339" s="1"/>
      <c r="B339" s="5"/>
      <c r="C339" s="5"/>
      <c r="D339" s="5"/>
      <c r="E339" s="5"/>
      <c r="F339" s="18"/>
      <c r="G339" s="5"/>
      <c r="H339" s="17"/>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6"/>
      <c r="BO339" s="6"/>
      <c r="BP339" s="6"/>
      <c r="BQ339" s="6"/>
    </row>
    <row r="340" spans="1:69" x14ac:dyDescent="0.25">
      <c r="A340" s="1"/>
      <c r="B340" s="5"/>
      <c r="C340" s="5"/>
      <c r="D340" s="5"/>
      <c r="E340" s="5"/>
      <c r="F340" s="18"/>
      <c r="G340" s="5"/>
      <c r="H340" s="17"/>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6"/>
      <c r="BO340" s="6"/>
      <c r="BP340" s="6"/>
      <c r="BQ340" s="6"/>
    </row>
    <row r="341" spans="1:69" x14ac:dyDescent="0.25">
      <c r="A341" s="1"/>
      <c r="B341" s="5"/>
      <c r="C341" s="5"/>
      <c r="D341" s="5"/>
      <c r="E341" s="5"/>
      <c r="F341" s="18"/>
      <c r="G341" s="5"/>
      <c r="H341" s="17"/>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6"/>
      <c r="BO341" s="6"/>
      <c r="BP341" s="6"/>
      <c r="BQ341" s="6"/>
    </row>
    <row r="342" spans="1:69" x14ac:dyDescent="0.25">
      <c r="A342" s="1"/>
      <c r="B342" s="5"/>
      <c r="C342" s="5"/>
      <c r="D342" s="5"/>
      <c r="E342" s="5"/>
      <c r="F342" s="18"/>
      <c r="G342" s="5"/>
      <c r="H342" s="17"/>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6"/>
      <c r="BO342" s="6"/>
      <c r="BP342" s="6"/>
      <c r="BQ342" s="6"/>
    </row>
    <row r="343" spans="1:69" x14ac:dyDescent="0.25">
      <c r="A343" s="1"/>
      <c r="B343" s="5"/>
      <c r="C343" s="5"/>
      <c r="D343" s="5"/>
      <c r="E343" s="5"/>
      <c r="F343" s="18"/>
      <c r="G343" s="5"/>
      <c r="H343" s="17"/>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6"/>
      <c r="BO343" s="6"/>
      <c r="BP343" s="6"/>
      <c r="BQ343" s="6"/>
    </row>
    <row r="344" spans="1:69" x14ac:dyDescent="0.25">
      <c r="A344" s="1"/>
      <c r="B344" s="5"/>
      <c r="C344" s="5"/>
      <c r="D344" s="5"/>
      <c r="E344" s="5"/>
      <c r="F344" s="18"/>
      <c r="G344" s="5"/>
      <c r="H344" s="17"/>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6"/>
      <c r="BO344" s="6"/>
      <c r="BP344" s="6"/>
      <c r="BQ344" s="6"/>
    </row>
    <row r="345" spans="1:69" x14ac:dyDescent="0.25">
      <c r="A345" s="1"/>
      <c r="B345" s="5"/>
      <c r="C345" s="5"/>
      <c r="D345" s="5"/>
      <c r="E345" s="5"/>
      <c r="F345" s="18"/>
      <c r="G345" s="5"/>
      <c r="H345" s="17"/>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6"/>
      <c r="BO345" s="6"/>
      <c r="BP345" s="6"/>
      <c r="BQ345" s="6"/>
    </row>
    <row r="346" spans="1:69" x14ac:dyDescent="0.25">
      <c r="A346" s="1"/>
      <c r="B346" s="5"/>
      <c r="C346" s="5"/>
      <c r="D346" s="5"/>
      <c r="E346" s="5"/>
      <c r="F346" s="18"/>
      <c r="G346" s="5"/>
      <c r="H346" s="17"/>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6"/>
      <c r="BO346" s="6"/>
      <c r="BP346" s="6"/>
      <c r="BQ346" s="6"/>
    </row>
    <row r="347" spans="1:69" x14ac:dyDescent="0.25">
      <c r="A347" s="1"/>
      <c r="B347" s="5"/>
      <c r="C347" s="5"/>
      <c r="D347" s="5"/>
      <c r="E347" s="5"/>
      <c r="F347" s="18"/>
      <c r="G347" s="5"/>
      <c r="H347" s="17"/>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6"/>
      <c r="BO347" s="6"/>
      <c r="BP347" s="6"/>
      <c r="BQ347" s="6"/>
    </row>
    <row r="348" spans="1:69" x14ac:dyDescent="0.25">
      <c r="A348" s="1"/>
      <c r="B348" s="5"/>
      <c r="C348" s="5"/>
      <c r="D348" s="5"/>
      <c r="E348" s="5"/>
      <c r="F348" s="18"/>
      <c r="G348" s="5"/>
      <c r="H348" s="17"/>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6"/>
      <c r="BO348" s="6"/>
      <c r="BP348" s="6"/>
      <c r="BQ348" s="6"/>
    </row>
    <row r="349" spans="1:69" x14ac:dyDescent="0.25">
      <c r="A349" s="1"/>
      <c r="B349" s="5"/>
      <c r="C349" s="5"/>
      <c r="D349" s="5"/>
      <c r="E349" s="5"/>
      <c r="F349" s="18"/>
      <c r="G349" s="5"/>
      <c r="H349" s="17"/>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6"/>
      <c r="BO349" s="6"/>
      <c r="BP349" s="6"/>
      <c r="BQ349" s="6"/>
    </row>
    <row r="350" spans="1:69" x14ac:dyDescent="0.25">
      <c r="A350" s="1"/>
      <c r="B350" s="5"/>
      <c r="C350" s="5"/>
      <c r="D350" s="5"/>
      <c r="E350" s="5"/>
      <c r="F350" s="18"/>
      <c r="G350" s="5"/>
      <c r="H350" s="17"/>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6"/>
      <c r="BO350" s="6"/>
      <c r="BP350" s="6"/>
      <c r="BQ350" s="6"/>
    </row>
    <row r="351" spans="1:69" x14ac:dyDescent="0.25">
      <c r="A351" s="1"/>
      <c r="B351" s="5"/>
      <c r="C351" s="5"/>
      <c r="D351" s="5"/>
      <c r="E351" s="5"/>
      <c r="F351" s="18"/>
      <c r="G351" s="5"/>
      <c r="H351" s="17"/>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6"/>
      <c r="BO351" s="6"/>
      <c r="BP351" s="6"/>
      <c r="BQ351" s="6"/>
    </row>
    <row r="352" spans="1:69" x14ac:dyDescent="0.25">
      <c r="A352" s="1"/>
      <c r="B352" s="5"/>
      <c r="C352" s="5"/>
      <c r="D352" s="5"/>
      <c r="E352" s="5"/>
      <c r="F352" s="18"/>
      <c r="G352" s="5"/>
      <c r="H352" s="17"/>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6"/>
      <c r="BO352" s="6"/>
      <c r="BP352" s="6"/>
      <c r="BQ352" s="6"/>
    </row>
    <row r="353" spans="1:69" x14ac:dyDescent="0.25">
      <c r="A353" s="1"/>
      <c r="B353" s="5"/>
      <c r="C353" s="5"/>
      <c r="D353" s="5"/>
      <c r="E353" s="5"/>
      <c r="F353" s="18"/>
      <c r="G353" s="5"/>
      <c r="H353" s="17"/>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6"/>
      <c r="BO353" s="6"/>
      <c r="BP353" s="6"/>
      <c r="BQ353" s="6"/>
    </row>
    <row r="354" spans="1:69" x14ac:dyDescent="0.25">
      <c r="A354" s="1"/>
      <c r="B354" s="5"/>
      <c r="C354" s="5"/>
      <c r="D354" s="5"/>
      <c r="E354" s="5"/>
      <c r="F354" s="18"/>
      <c r="G354" s="5"/>
      <c r="H354" s="17"/>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6"/>
      <c r="BO354" s="6"/>
      <c r="BP354" s="6"/>
      <c r="BQ354" s="6"/>
    </row>
    <row r="355" spans="1:69" x14ac:dyDescent="0.25">
      <c r="A355" s="1"/>
      <c r="B355" s="5"/>
      <c r="C355" s="5"/>
      <c r="D355" s="5"/>
      <c r="E355" s="5"/>
      <c r="F355" s="18"/>
      <c r="G355" s="5"/>
      <c r="H355" s="17"/>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6"/>
      <c r="BO355" s="6"/>
      <c r="BP355" s="6"/>
      <c r="BQ355" s="6"/>
    </row>
    <row r="356" spans="1:69" x14ac:dyDescent="0.25">
      <c r="A356" s="1"/>
      <c r="B356" s="5"/>
      <c r="C356" s="5"/>
      <c r="D356" s="5"/>
      <c r="E356" s="5"/>
      <c r="F356" s="18"/>
      <c r="G356" s="5"/>
      <c r="H356" s="17"/>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6"/>
      <c r="BO356" s="6"/>
      <c r="BP356" s="6"/>
      <c r="BQ356" s="6"/>
    </row>
    <row r="357" spans="1:69" x14ac:dyDescent="0.25">
      <c r="A357" s="1"/>
      <c r="B357" s="5"/>
      <c r="C357" s="5"/>
      <c r="D357" s="5"/>
      <c r="E357" s="5"/>
      <c r="F357" s="18"/>
      <c r="G357" s="5"/>
      <c r="H357" s="17"/>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6"/>
      <c r="BO357" s="6"/>
      <c r="BP357" s="6"/>
      <c r="BQ357" s="6"/>
    </row>
    <row r="358" spans="1:69" x14ac:dyDescent="0.25">
      <c r="A358" s="1"/>
      <c r="B358" s="5"/>
      <c r="C358" s="5"/>
      <c r="D358" s="5"/>
      <c r="E358" s="5"/>
      <c r="F358" s="18"/>
      <c r="G358" s="5"/>
      <c r="H358" s="17"/>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6"/>
      <c r="BO358" s="6"/>
      <c r="BP358" s="6"/>
      <c r="BQ358" s="6"/>
    </row>
    <row r="359" spans="1:69" x14ac:dyDescent="0.25">
      <c r="A359" s="1"/>
      <c r="B359" s="5"/>
      <c r="C359" s="5"/>
      <c r="D359" s="5"/>
      <c r="E359" s="5"/>
      <c r="F359" s="18"/>
      <c r="G359" s="5"/>
      <c r="H359" s="17"/>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6"/>
      <c r="BO359" s="6"/>
      <c r="BP359" s="6"/>
      <c r="BQ359" s="6"/>
    </row>
    <row r="360" spans="1:69" x14ac:dyDescent="0.25">
      <c r="A360" s="1"/>
      <c r="B360" s="5"/>
      <c r="C360" s="5"/>
      <c r="D360" s="5"/>
      <c r="E360" s="5"/>
      <c r="F360" s="18"/>
      <c r="G360" s="5"/>
      <c r="H360" s="17"/>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6"/>
      <c r="BO360" s="6"/>
      <c r="BP360" s="6"/>
      <c r="BQ360" s="6"/>
    </row>
    <row r="361" spans="1:69" x14ac:dyDescent="0.25">
      <c r="A361" s="1"/>
      <c r="B361" s="5"/>
      <c r="C361" s="5"/>
      <c r="D361" s="5"/>
      <c r="E361" s="5"/>
      <c r="F361" s="18"/>
      <c r="G361" s="5"/>
      <c r="H361" s="17"/>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6"/>
      <c r="BO361" s="6"/>
      <c r="BP361" s="6"/>
      <c r="BQ361" s="6"/>
    </row>
    <row r="362" spans="1:69" x14ac:dyDescent="0.25">
      <c r="A362" s="1"/>
      <c r="B362" s="5"/>
      <c r="C362" s="5"/>
      <c r="D362" s="5"/>
      <c r="E362" s="5"/>
      <c r="F362" s="18"/>
      <c r="G362" s="5"/>
      <c r="H362" s="17"/>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6"/>
      <c r="BO362" s="6"/>
      <c r="BP362" s="6"/>
      <c r="BQ362" s="6"/>
    </row>
    <row r="363" spans="1:69" x14ac:dyDescent="0.25">
      <c r="A363" s="1"/>
      <c r="B363" s="5"/>
      <c r="C363" s="5"/>
      <c r="D363" s="5"/>
      <c r="E363" s="5"/>
      <c r="F363" s="18"/>
      <c r="G363" s="5"/>
      <c r="H363" s="17"/>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6"/>
      <c r="BO363" s="6"/>
      <c r="BP363" s="6"/>
      <c r="BQ363" s="6"/>
    </row>
    <row r="364" spans="1:69" x14ac:dyDescent="0.25">
      <c r="A364" s="1"/>
      <c r="B364" s="5"/>
      <c r="C364" s="5"/>
      <c r="D364" s="5"/>
      <c r="E364" s="5"/>
      <c r="F364" s="18"/>
      <c r="G364" s="5"/>
      <c r="H364" s="17"/>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6"/>
      <c r="BO364" s="6"/>
      <c r="BP364" s="6"/>
      <c r="BQ364" s="6"/>
    </row>
    <row r="365" spans="1:69" x14ac:dyDescent="0.25">
      <c r="A365" s="1"/>
      <c r="B365" s="5"/>
      <c r="C365" s="5"/>
      <c r="D365" s="5"/>
      <c r="E365" s="5"/>
      <c r="F365" s="18"/>
      <c r="G365" s="5"/>
      <c r="H365" s="17"/>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6"/>
      <c r="BO365" s="6"/>
      <c r="BP365" s="6"/>
      <c r="BQ365" s="6"/>
    </row>
    <row r="366" spans="1:69" x14ac:dyDescent="0.25">
      <c r="A366" s="1"/>
      <c r="B366" s="5"/>
      <c r="C366" s="5"/>
      <c r="D366" s="5"/>
      <c r="E366" s="5"/>
      <c r="F366" s="18"/>
      <c r="G366" s="5"/>
      <c r="H366" s="17"/>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6"/>
      <c r="BO366" s="6"/>
      <c r="BP366" s="6"/>
      <c r="BQ366" s="6"/>
    </row>
    <row r="367" spans="1:69" x14ac:dyDescent="0.25">
      <c r="A367" s="1"/>
      <c r="B367" s="5"/>
      <c r="C367" s="5"/>
      <c r="D367" s="5"/>
      <c r="E367" s="5"/>
      <c r="F367" s="18"/>
      <c r="G367" s="5"/>
      <c r="H367" s="17"/>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6"/>
      <c r="BO367" s="6"/>
      <c r="BP367" s="6"/>
      <c r="BQ367" s="6"/>
    </row>
    <row r="368" spans="1:69" x14ac:dyDescent="0.25">
      <c r="A368" s="1"/>
      <c r="B368" s="5"/>
      <c r="C368" s="5"/>
      <c r="D368" s="5"/>
      <c r="E368" s="5"/>
      <c r="F368" s="18"/>
      <c r="G368" s="5"/>
      <c r="H368" s="17"/>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6"/>
      <c r="BO368" s="6"/>
      <c r="BP368" s="6"/>
      <c r="BQ368" s="6"/>
    </row>
    <row r="369" spans="1:69" x14ac:dyDescent="0.25">
      <c r="A369" s="1"/>
      <c r="B369" s="5"/>
      <c r="C369" s="5"/>
      <c r="D369" s="5"/>
      <c r="E369" s="5"/>
      <c r="F369" s="18"/>
      <c r="G369" s="5"/>
      <c r="H369" s="17"/>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6"/>
      <c r="BO369" s="6"/>
      <c r="BP369" s="6"/>
      <c r="BQ369" s="6"/>
    </row>
    <row r="370" spans="1:69" x14ac:dyDescent="0.25">
      <c r="A370" s="1"/>
      <c r="B370" s="5"/>
      <c r="C370" s="5"/>
      <c r="D370" s="5"/>
      <c r="E370" s="5"/>
      <c r="F370" s="18"/>
      <c r="G370" s="5"/>
      <c r="H370" s="17"/>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6"/>
      <c r="BO370" s="6"/>
      <c r="BP370" s="6"/>
      <c r="BQ370" s="6"/>
    </row>
    <row r="371" spans="1:69" x14ac:dyDescent="0.25">
      <c r="A371" s="1"/>
      <c r="B371" s="5"/>
      <c r="C371" s="5"/>
      <c r="D371" s="5"/>
      <c r="E371" s="5"/>
      <c r="F371" s="18"/>
      <c r="G371" s="5"/>
      <c r="H371" s="17"/>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6"/>
      <c r="BO371" s="6"/>
      <c r="BP371" s="6"/>
      <c r="BQ371" s="6"/>
    </row>
    <row r="372" spans="1:69" x14ac:dyDescent="0.25">
      <c r="A372" s="1"/>
      <c r="B372" s="5"/>
      <c r="C372" s="5"/>
      <c r="D372" s="5"/>
      <c r="E372" s="5"/>
      <c r="F372" s="18"/>
      <c r="G372" s="5"/>
      <c r="H372" s="17"/>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6"/>
      <c r="BO372" s="6"/>
      <c r="BP372" s="6"/>
      <c r="BQ372" s="6"/>
    </row>
    <row r="373" spans="1:69" x14ac:dyDescent="0.25">
      <c r="A373" s="1"/>
      <c r="B373" s="5"/>
      <c r="C373" s="5"/>
      <c r="D373" s="5"/>
      <c r="E373" s="5"/>
      <c r="F373" s="18"/>
      <c r="G373" s="5"/>
      <c r="H373" s="17"/>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6"/>
      <c r="BO373" s="6"/>
      <c r="BP373" s="6"/>
      <c r="BQ373" s="6"/>
    </row>
    <row r="374" spans="1:69" x14ac:dyDescent="0.25">
      <c r="A374" s="1"/>
      <c r="B374" s="5"/>
      <c r="C374" s="5"/>
      <c r="D374" s="5"/>
      <c r="E374" s="5"/>
      <c r="F374" s="18"/>
      <c r="G374" s="5"/>
      <c r="H374" s="17"/>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6"/>
      <c r="BO374" s="6"/>
      <c r="BP374" s="6"/>
      <c r="BQ374" s="6"/>
    </row>
    <row r="375" spans="1:69" x14ac:dyDescent="0.25">
      <c r="A375" s="1"/>
      <c r="B375" s="5"/>
      <c r="C375" s="5"/>
      <c r="D375" s="5"/>
      <c r="E375" s="5"/>
      <c r="F375" s="18"/>
      <c r="G375" s="5"/>
      <c r="H375" s="17"/>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6"/>
      <c r="BO375" s="6"/>
      <c r="BP375" s="6"/>
      <c r="BQ375" s="6"/>
    </row>
    <row r="376" spans="1:69" x14ac:dyDescent="0.25">
      <c r="A376" s="1"/>
      <c r="B376" s="5"/>
      <c r="C376" s="5"/>
      <c r="D376" s="5"/>
      <c r="E376" s="5"/>
      <c r="F376" s="18"/>
      <c r="G376" s="5"/>
      <c r="H376" s="17"/>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6"/>
      <c r="BO376" s="6"/>
      <c r="BP376" s="6"/>
      <c r="BQ376" s="6"/>
    </row>
    <row r="377" spans="1:69" x14ac:dyDescent="0.25">
      <c r="A377" s="1"/>
      <c r="B377" s="5"/>
      <c r="C377" s="5"/>
      <c r="D377" s="5"/>
      <c r="E377" s="5"/>
      <c r="F377" s="18"/>
      <c r="G377" s="5"/>
      <c r="H377" s="17"/>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6"/>
      <c r="BO377" s="6"/>
      <c r="BP377" s="6"/>
      <c r="BQ377" s="6"/>
    </row>
    <row r="378" spans="1:69" x14ac:dyDescent="0.25">
      <c r="A378" s="1"/>
      <c r="B378" s="5"/>
      <c r="C378" s="5"/>
      <c r="D378" s="5"/>
      <c r="E378" s="5"/>
      <c r="F378" s="18"/>
      <c r="G378" s="5"/>
      <c r="H378" s="17"/>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6"/>
      <c r="BO378" s="6"/>
      <c r="BP378" s="6"/>
      <c r="BQ378" s="6"/>
    </row>
    <row r="379" spans="1:69" x14ac:dyDescent="0.25">
      <c r="A379" s="1"/>
      <c r="B379" s="5"/>
      <c r="C379" s="5"/>
      <c r="D379" s="5"/>
      <c r="E379" s="5"/>
      <c r="F379" s="18"/>
      <c r="G379" s="5"/>
      <c r="H379" s="17"/>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6"/>
      <c r="BO379" s="6"/>
      <c r="BP379" s="6"/>
      <c r="BQ379" s="6"/>
    </row>
    <row r="380" spans="1:69" x14ac:dyDescent="0.25">
      <c r="A380" s="1"/>
      <c r="B380" s="5"/>
      <c r="C380" s="5"/>
      <c r="D380" s="5"/>
      <c r="E380" s="5"/>
      <c r="F380" s="18"/>
      <c r="G380" s="5"/>
      <c r="H380" s="17"/>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6"/>
      <c r="BO380" s="6"/>
      <c r="BP380" s="6"/>
      <c r="BQ380" s="6"/>
    </row>
    <row r="381" spans="1:69" x14ac:dyDescent="0.25">
      <c r="A381" s="1"/>
      <c r="B381" s="5"/>
      <c r="C381" s="5"/>
      <c r="D381" s="5"/>
      <c r="E381" s="5"/>
      <c r="F381" s="18"/>
      <c r="G381" s="5"/>
      <c r="H381" s="17"/>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6"/>
      <c r="BO381" s="6"/>
      <c r="BP381" s="6"/>
      <c r="BQ381" s="6"/>
    </row>
    <row r="382" spans="1:69" x14ac:dyDescent="0.25">
      <c r="A382" s="1"/>
      <c r="B382" s="5"/>
      <c r="C382" s="5"/>
      <c r="D382" s="5"/>
      <c r="E382" s="5"/>
      <c r="F382" s="18"/>
      <c r="G382" s="5"/>
      <c r="H382" s="17"/>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6"/>
      <c r="BO382" s="6"/>
      <c r="BP382" s="6"/>
      <c r="BQ382" s="6"/>
    </row>
    <row r="383" spans="1:69" x14ac:dyDescent="0.25">
      <c r="A383" s="1"/>
      <c r="B383" s="5"/>
      <c r="C383" s="5"/>
      <c r="D383" s="5"/>
      <c r="E383" s="5"/>
      <c r="F383" s="18"/>
      <c r="G383" s="5"/>
      <c r="H383" s="17"/>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6"/>
      <c r="BO383" s="6"/>
      <c r="BP383" s="6"/>
      <c r="BQ383" s="6"/>
    </row>
    <row r="384" spans="1:69" x14ac:dyDescent="0.25">
      <c r="A384" s="1"/>
      <c r="B384" s="5"/>
      <c r="C384" s="5"/>
      <c r="D384" s="5"/>
      <c r="E384" s="5"/>
      <c r="F384" s="18"/>
      <c r="G384" s="5"/>
      <c r="H384" s="17"/>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6"/>
      <c r="BO384" s="6"/>
      <c r="BP384" s="6"/>
      <c r="BQ384" s="6"/>
    </row>
    <row r="385" spans="1:69" x14ac:dyDescent="0.25">
      <c r="A385" s="1"/>
      <c r="B385" s="5"/>
      <c r="C385" s="5"/>
      <c r="D385" s="5"/>
      <c r="E385" s="5"/>
      <c r="F385" s="18"/>
      <c r="G385" s="5"/>
      <c r="H385" s="17"/>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6"/>
      <c r="BO385" s="6"/>
      <c r="BP385" s="6"/>
      <c r="BQ385" s="6"/>
    </row>
    <row r="386" spans="1:69" x14ac:dyDescent="0.25">
      <c r="A386" s="1"/>
      <c r="B386" s="5"/>
      <c r="C386" s="5"/>
      <c r="D386" s="5"/>
      <c r="E386" s="5"/>
      <c r="F386" s="18"/>
      <c r="G386" s="5"/>
      <c r="H386" s="17"/>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6"/>
      <c r="BO386" s="6"/>
      <c r="BP386" s="6"/>
      <c r="BQ386" s="6"/>
    </row>
    <row r="387" spans="1:69" x14ac:dyDescent="0.25">
      <c r="A387" s="1"/>
      <c r="B387" s="5"/>
      <c r="C387" s="5"/>
      <c r="D387" s="5"/>
      <c r="E387" s="5"/>
      <c r="F387" s="18"/>
      <c r="G387" s="5"/>
      <c r="H387" s="17"/>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6"/>
      <c r="BO387" s="6"/>
      <c r="BP387" s="6"/>
      <c r="BQ387" s="6"/>
    </row>
    <row r="388" spans="1:69" x14ac:dyDescent="0.25">
      <c r="A388" s="1"/>
      <c r="B388" s="5"/>
      <c r="C388" s="5"/>
      <c r="D388" s="5"/>
      <c r="E388" s="5"/>
      <c r="F388" s="18"/>
      <c r="G388" s="5"/>
      <c r="H388" s="17"/>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6"/>
      <c r="BO388" s="6"/>
      <c r="BP388" s="6"/>
      <c r="BQ388" s="6"/>
    </row>
    <row r="389" spans="1:69" x14ac:dyDescent="0.25">
      <c r="A389" s="1"/>
      <c r="B389" s="5"/>
      <c r="C389" s="5"/>
      <c r="D389" s="5"/>
      <c r="E389" s="5"/>
      <c r="F389" s="18"/>
      <c r="G389" s="5"/>
      <c r="H389" s="17"/>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6"/>
      <c r="BO389" s="6"/>
      <c r="BP389" s="6"/>
      <c r="BQ389" s="6"/>
    </row>
    <row r="390" spans="1:69" x14ac:dyDescent="0.25">
      <c r="A390" s="1"/>
      <c r="B390" s="5"/>
      <c r="C390" s="5"/>
      <c r="D390" s="5"/>
      <c r="E390" s="5"/>
      <c r="F390" s="18"/>
      <c r="G390" s="5"/>
      <c r="H390" s="17"/>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6"/>
      <c r="BO390" s="6"/>
      <c r="BP390" s="6"/>
      <c r="BQ390" s="6"/>
    </row>
    <row r="391" spans="1:69" x14ac:dyDescent="0.25">
      <c r="A391" s="1"/>
      <c r="B391" s="5"/>
      <c r="C391" s="5"/>
      <c r="D391" s="5"/>
      <c r="E391" s="5"/>
      <c r="F391" s="18"/>
      <c r="G391" s="5"/>
      <c r="H391" s="17"/>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6"/>
      <c r="BO391" s="6"/>
      <c r="BP391" s="6"/>
      <c r="BQ391" s="6"/>
    </row>
    <row r="392" spans="1:69" x14ac:dyDescent="0.25">
      <c r="A392" s="1"/>
      <c r="B392" s="5"/>
      <c r="C392" s="5"/>
      <c r="D392" s="5"/>
      <c r="E392" s="5"/>
      <c r="F392" s="18"/>
      <c r="G392" s="5"/>
      <c r="H392" s="17"/>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6"/>
      <c r="BO392" s="6"/>
      <c r="BP392" s="6"/>
      <c r="BQ392" s="6"/>
    </row>
    <row r="393" spans="1:69" x14ac:dyDescent="0.25">
      <c r="A393" s="1"/>
      <c r="B393" s="5"/>
      <c r="C393" s="5"/>
      <c r="D393" s="5"/>
      <c r="E393" s="5"/>
      <c r="F393" s="18"/>
      <c r="G393" s="5"/>
      <c r="H393" s="17"/>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6"/>
      <c r="BO393" s="6"/>
      <c r="BP393" s="6"/>
      <c r="BQ393" s="6"/>
    </row>
    <row r="394" spans="1:69" x14ac:dyDescent="0.25">
      <c r="A394" s="1"/>
      <c r="B394" s="5"/>
      <c r="C394" s="5"/>
      <c r="D394" s="5"/>
      <c r="E394" s="5"/>
      <c r="F394" s="18"/>
      <c r="G394" s="5"/>
      <c r="H394" s="17"/>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6"/>
      <c r="BO394" s="6"/>
      <c r="BP394" s="6"/>
      <c r="BQ394" s="6"/>
    </row>
    <row r="395" spans="1:69" x14ac:dyDescent="0.25">
      <c r="A395" s="1"/>
      <c r="B395" s="5"/>
      <c r="C395" s="5"/>
      <c r="D395" s="5"/>
      <c r="E395" s="5"/>
      <c r="F395" s="18"/>
      <c r="G395" s="5"/>
      <c r="H395" s="17"/>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6"/>
      <c r="BO395" s="6"/>
      <c r="BP395" s="6"/>
      <c r="BQ395" s="6"/>
    </row>
    <row r="396" spans="1:69" x14ac:dyDescent="0.25">
      <c r="A396" s="1"/>
      <c r="B396" s="5"/>
      <c r="C396" s="5"/>
      <c r="D396" s="5"/>
      <c r="E396" s="5"/>
      <c r="F396" s="18"/>
      <c r="G396" s="5"/>
      <c r="H396" s="17"/>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6"/>
      <c r="BO396" s="6"/>
      <c r="BP396" s="6"/>
      <c r="BQ396" s="6"/>
    </row>
    <row r="397" spans="1:69" x14ac:dyDescent="0.25">
      <c r="A397" s="1"/>
      <c r="B397" s="5"/>
      <c r="C397" s="5"/>
      <c r="D397" s="5"/>
      <c r="E397" s="5"/>
      <c r="F397" s="18"/>
      <c r="G397" s="5"/>
      <c r="H397" s="17"/>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6"/>
      <c r="BO397" s="6"/>
      <c r="BP397" s="6"/>
      <c r="BQ397" s="6"/>
    </row>
    <row r="398" spans="1:69" x14ac:dyDescent="0.25">
      <c r="A398" s="1"/>
      <c r="B398" s="5"/>
      <c r="C398" s="5"/>
      <c r="D398" s="5"/>
      <c r="E398" s="5"/>
      <c r="F398" s="18"/>
      <c r="G398" s="5"/>
      <c r="H398" s="17"/>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6"/>
      <c r="BO398" s="6"/>
      <c r="BP398" s="6"/>
      <c r="BQ398" s="6"/>
    </row>
    <row r="399" spans="1:69" x14ac:dyDescent="0.25">
      <c r="A399" s="1"/>
      <c r="B399" s="5"/>
      <c r="C399" s="5"/>
      <c r="D399" s="5"/>
      <c r="E399" s="5"/>
      <c r="F399" s="18"/>
      <c r="G399" s="5"/>
      <c r="H399" s="17"/>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6"/>
      <c r="BO399" s="6"/>
      <c r="BP399" s="6"/>
      <c r="BQ399" s="6"/>
    </row>
    <row r="400" spans="1:69" x14ac:dyDescent="0.25">
      <c r="A400" s="1"/>
      <c r="B400" s="5"/>
      <c r="C400" s="5"/>
      <c r="D400" s="5"/>
      <c r="E400" s="5"/>
      <c r="F400" s="18"/>
      <c r="G400" s="5"/>
      <c r="H400" s="17"/>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6"/>
      <c r="BO400" s="6"/>
      <c r="BP400" s="6"/>
      <c r="BQ400" s="6"/>
    </row>
    <row r="401" spans="1:69" x14ac:dyDescent="0.25">
      <c r="A401" s="1"/>
      <c r="B401" s="5"/>
      <c r="C401" s="5"/>
      <c r="D401" s="5"/>
      <c r="E401" s="5"/>
      <c r="F401" s="18"/>
      <c r="G401" s="5"/>
      <c r="H401" s="17"/>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6"/>
      <c r="BO401" s="6"/>
      <c r="BP401" s="6"/>
      <c r="BQ401" s="6"/>
    </row>
    <row r="402" spans="1:69" x14ac:dyDescent="0.25">
      <c r="A402" s="1"/>
      <c r="B402" s="5"/>
      <c r="C402" s="5"/>
      <c r="D402" s="5"/>
      <c r="E402" s="5"/>
      <c r="F402" s="18"/>
      <c r="G402" s="5"/>
      <c r="H402" s="17"/>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6"/>
      <c r="BO402" s="6"/>
      <c r="BP402" s="6"/>
      <c r="BQ402" s="6"/>
    </row>
    <row r="403" spans="1:69" x14ac:dyDescent="0.25">
      <c r="A403" s="1"/>
      <c r="B403" s="5"/>
      <c r="C403" s="5"/>
      <c r="D403" s="5"/>
      <c r="E403" s="5"/>
      <c r="F403" s="18"/>
      <c r="G403" s="5"/>
      <c r="H403" s="17"/>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6"/>
      <c r="BO403" s="6"/>
      <c r="BP403" s="6"/>
      <c r="BQ403" s="6"/>
    </row>
    <row r="404" spans="1:69" x14ac:dyDescent="0.25">
      <c r="A404" s="1"/>
      <c r="B404" s="5"/>
      <c r="C404" s="5"/>
      <c r="D404" s="5"/>
      <c r="E404" s="5"/>
      <c r="F404" s="18"/>
      <c r="G404" s="5"/>
      <c r="H404" s="17"/>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6"/>
      <c r="BO404" s="6"/>
      <c r="BP404" s="6"/>
      <c r="BQ404" s="6"/>
    </row>
    <row r="405" spans="1:69" x14ac:dyDescent="0.25">
      <c r="A405" s="1"/>
      <c r="B405" s="5"/>
      <c r="C405" s="5"/>
      <c r="D405" s="5"/>
      <c r="E405" s="5"/>
      <c r="F405" s="18"/>
      <c r="G405" s="5"/>
      <c r="H405" s="17"/>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6"/>
      <c r="BO405" s="6"/>
      <c r="BP405" s="6"/>
      <c r="BQ405" s="6"/>
    </row>
    <row r="406" spans="1:69" x14ac:dyDescent="0.25">
      <c r="A406" s="1"/>
      <c r="B406" s="5"/>
      <c r="C406" s="5"/>
      <c r="D406" s="5"/>
      <c r="E406" s="5"/>
      <c r="F406" s="18"/>
      <c r="G406" s="5"/>
      <c r="H406" s="17"/>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6"/>
      <c r="BO406" s="6"/>
      <c r="BP406" s="6"/>
      <c r="BQ406" s="6"/>
    </row>
    <row r="407" spans="1:69" x14ac:dyDescent="0.25">
      <c r="A407" s="1"/>
      <c r="B407" s="5"/>
      <c r="C407" s="5"/>
      <c r="D407" s="5"/>
      <c r="E407" s="5"/>
      <c r="F407" s="18"/>
      <c r="G407" s="5"/>
      <c r="H407" s="17"/>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6"/>
      <c r="BO407" s="6"/>
      <c r="BP407" s="6"/>
      <c r="BQ407" s="6"/>
    </row>
    <row r="408" spans="1:69" x14ac:dyDescent="0.25">
      <c r="A408" s="1"/>
      <c r="B408" s="5"/>
      <c r="C408" s="5"/>
      <c r="D408" s="5"/>
      <c r="E408" s="5"/>
      <c r="F408" s="18"/>
      <c r="G408" s="5"/>
      <c r="H408" s="17"/>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6"/>
      <c r="BO408" s="6"/>
      <c r="BP408" s="6"/>
      <c r="BQ408" s="6"/>
    </row>
    <row r="409" spans="1:69" x14ac:dyDescent="0.25">
      <c r="A409" s="1"/>
      <c r="B409" s="5"/>
      <c r="C409" s="5"/>
      <c r="D409" s="5"/>
      <c r="E409" s="5"/>
      <c r="F409" s="18"/>
      <c r="G409" s="5"/>
      <c r="H409" s="17"/>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6"/>
      <c r="BO409" s="6"/>
      <c r="BP409" s="6"/>
      <c r="BQ409" s="6"/>
    </row>
    <row r="410" spans="1:69" x14ac:dyDescent="0.25">
      <c r="A410" s="1"/>
      <c r="B410" s="5"/>
      <c r="C410" s="5"/>
      <c r="D410" s="5"/>
      <c r="E410" s="5"/>
      <c r="F410" s="18"/>
      <c r="G410" s="5"/>
      <c r="H410" s="17"/>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6"/>
      <c r="BO410" s="6"/>
      <c r="BP410" s="6"/>
      <c r="BQ410" s="6"/>
    </row>
    <row r="411" spans="1:69" x14ac:dyDescent="0.25">
      <c r="A411" s="1"/>
      <c r="B411" s="5"/>
      <c r="C411" s="5"/>
      <c r="D411" s="5"/>
      <c r="E411" s="5"/>
      <c r="F411" s="18"/>
      <c r="G411" s="5"/>
      <c r="H411" s="17"/>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6"/>
      <c r="BO411" s="6"/>
      <c r="BP411" s="6"/>
      <c r="BQ411" s="6"/>
    </row>
    <row r="412" spans="1:69" x14ac:dyDescent="0.25">
      <c r="A412" s="1"/>
      <c r="B412" s="5"/>
      <c r="C412" s="5"/>
      <c r="D412" s="5"/>
      <c r="E412" s="5"/>
      <c r="F412" s="18"/>
      <c r="G412" s="5"/>
      <c r="H412" s="17"/>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6"/>
      <c r="BO412" s="6"/>
      <c r="BP412" s="6"/>
      <c r="BQ412" s="6"/>
    </row>
    <row r="413" spans="1:69" x14ac:dyDescent="0.25">
      <c r="A413" s="1"/>
      <c r="B413" s="5"/>
      <c r="C413" s="5"/>
      <c r="D413" s="5"/>
      <c r="E413" s="5"/>
      <c r="F413" s="18"/>
      <c r="G413" s="5"/>
      <c r="H413" s="17"/>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6"/>
      <c r="BO413" s="6"/>
      <c r="BP413" s="6"/>
      <c r="BQ413" s="6"/>
    </row>
    <row r="414" spans="1:69" x14ac:dyDescent="0.25">
      <c r="A414" s="1"/>
      <c r="B414" s="5"/>
      <c r="C414" s="5"/>
      <c r="D414" s="5"/>
      <c r="E414" s="5"/>
      <c r="F414" s="18"/>
      <c r="G414" s="5"/>
      <c r="H414" s="17"/>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6"/>
      <c r="BO414" s="6"/>
      <c r="BP414" s="6"/>
      <c r="BQ414" s="6"/>
    </row>
    <row r="415" spans="1:69" x14ac:dyDescent="0.25">
      <c r="A415" s="1"/>
      <c r="B415" s="5"/>
      <c r="C415" s="5"/>
      <c r="D415" s="5"/>
      <c r="E415" s="5"/>
      <c r="F415" s="18"/>
      <c r="G415" s="5"/>
      <c r="H415" s="17"/>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6"/>
      <c r="BO415" s="6"/>
      <c r="BP415" s="6"/>
      <c r="BQ415" s="6"/>
    </row>
    <row r="416" spans="1:69" x14ac:dyDescent="0.25">
      <c r="A416" s="1"/>
      <c r="B416" s="5"/>
      <c r="C416" s="5"/>
      <c r="D416" s="5"/>
      <c r="E416" s="5"/>
      <c r="F416" s="18"/>
      <c r="G416" s="5"/>
      <c r="H416" s="17"/>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6"/>
      <c r="BO416" s="6"/>
      <c r="BP416" s="6"/>
      <c r="BQ416" s="6"/>
    </row>
    <row r="417" spans="1:69" x14ac:dyDescent="0.25">
      <c r="A417" s="1"/>
      <c r="B417" s="5"/>
      <c r="C417" s="5"/>
      <c r="D417" s="5"/>
      <c r="E417" s="5"/>
      <c r="F417" s="18"/>
      <c r="G417" s="5"/>
      <c r="H417" s="17"/>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6"/>
      <c r="BO417" s="6"/>
      <c r="BP417" s="6"/>
      <c r="BQ417" s="6"/>
    </row>
    <row r="418" spans="1:69" x14ac:dyDescent="0.25">
      <c r="A418" s="1"/>
      <c r="B418" s="5"/>
      <c r="C418" s="5"/>
      <c r="D418" s="5"/>
      <c r="E418" s="5"/>
      <c r="F418" s="18"/>
      <c r="G418" s="5"/>
      <c r="H418" s="17"/>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6"/>
      <c r="BO418" s="6"/>
      <c r="BP418" s="6"/>
      <c r="BQ418" s="6"/>
    </row>
    <row r="419" spans="1:69" x14ac:dyDescent="0.25">
      <c r="A419" s="1"/>
      <c r="B419" s="5"/>
      <c r="C419" s="5"/>
      <c r="D419" s="5"/>
      <c r="E419" s="5"/>
      <c r="F419" s="18"/>
      <c r="G419" s="5"/>
      <c r="H419" s="17"/>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6"/>
      <c r="BO419" s="6"/>
      <c r="BP419" s="6"/>
      <c r="BQ419" s="6"/>
    </row>
    <row r="420" spans="1:69" x14ac:dyDescent="0.25">
      <c r="A420" s="1"/>
      <c r="B420" s="5"/>
      <c r="C420" s="5"/>
      <c r="D420" s="5"/>
      <c r="E420" s="5"/>
      <c r="F420" s="18"/>
      <c r="G420" s="5"/>
      <c r="H420" s="17"/>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6"/>
      <c r="BO420" s="6"/>
      <c r="BP420" s="6"/>
      <c r="BQ420" s="6"/>
    </row>
    <row r="421" spans="1:69" x14ac:dyDescent="0.25">
      <c r="A421" s="1"/>
      <c r="B421" s="5"/>
      <c r="C421" s="5"/>
      <c r="D421" s="5"/>
      <c r="E421" s="5"/>
      <c r="F421" s="18"/>
      <c r="G421" s="5"/>
      <c r="H421" s="17"/>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6"/>
      <c r="BO421" s="6"/>
      <c r="BP421" s="6"/>
      <c r="BQ421" s="6"/>
    </row>
    <row r="422" spans="1:69" x14ac:dyDescent="0.25">
      <c r="A422" s="1"/>
      <c r="B422" s="5"/>
      <c r="C422" s="5"/>
      <c r="D422" s="5"/>
      <c r="E422" s="5"/>
      <c r="F422" s="18"/>
      <c r="G422" s="5"/>
      <c r="H422" s="17"/>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6"/>
      <c r="BO422" s="6"/>
      <c r="BP422" s="6"/>
      <c r="BQ422" s="6"/>
    </row>
    <row r="423" spans="1:69" x14ac:dyDescent="0.25">
      <c r="A423" s="1"/>
      <c r="B423" s="5"/>
      <c r="C423" s="5"/>
      <c r="D423" s="5"/>
      <c r="E423" s="5"/>
      <c r="F423" s="18"/>
      <c r="G423" s="5"/>
      <c r="H423" s="17"/>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6"/>
      <c r="BO423" s="6"/>
      <c r="BP423" s="6"/>
      <c r="BQ423" s="6"/>
    </row>
    <row r="424" spans="1:69" x14ac:dyDescent="0.25">
      <c r="A424" s="1"/>
      <c r="B424" s="5"/>
      <c r="C424" s="5"/>
      <c r="D424" s="5"/>
      <c r="E424" s="5"/>
      <c r="F424" s="18"/>
      <c r="G424" s="5"/>
      <c r="H424" s="17"/>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6"/>
      <c r="BO424" s="6"/>
      <c r="BP424" s="6"/>
      <c r="BQ424" s="6"/>
    </row>
    <row r="425" spans="1:69" x14ac:dyDescent="0.25">
      <c r="A425" s="1"/>
      <c r="B425" s="5"/>
      <c r="C425" s="5"/>
      <c r="D425" s="5"/>
      <c r="E425" s="5"/>
      <c r="F425" s="18"/>
      <c r="G425" s="5"/>
      <c r="H425" s="17"/>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6"/>
      <c r="BO425" s="6"/>
      <c r="BP425" s="6"/>
      <c r="BQ425" s="6"/>
    </row>
    <row r="426" spans="1:69" x14ac:dyDescent="0.25">
      <c r="A426" s="1"/>
      <c r="B426" s="5"/>
      <c r="C426" s="5"/>
      <c r="D426" s="5"/>
      <c r="E426" s="5"/>
      <c r="F426" s="18"/>
      <c r="G426" s="5"/>
      <c r="H426" s="17"/>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6"/>
      <c r="BO426" s="6"/>
      <c r="BP426" s="6"/>
      <c r="BQ426" s="6"/>
    </row>
    <row r="427" spans="1:69" x14ac:dyDescent="0.25">
      <c r="A427" s="1"/>
      <c r="B427" s="5"/>
      <c r="C427" s="5"/>
      <c r="D427" s="5"/>
      <c r="E427" s="5"/>
      <c r="F427" s="18"/>
      <c r="G427" s="5"/>
      <c r="H427" s="17"/>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6"/>
      <c r="BO427" s="6"/>
      <c r="BP427" s="6"/>
      <c r="BQ427" s="6"/>
    </row>
    <row r="428" spans="1:69" x14ac:dyDescent="0.25">
      <c r="A428" s="1"/>
      <c r="B428" s="5"/>
      <c r="C428" s="5"/>
      <c r="D428" s="5"/>
      <c r="E428" s="5"/>
      <c r="F428" s="18"/>
      <c r="G428" s="5"/>
      <c r="H428" s="17"/>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6"/>
      <c r="BO428" s="6"/>
      <c r="BP428" s="6"/>
      <c r="BQ428" s="6"/>
    </row>
    <row r="429" spans="1:69" x14ac:dyDescent="0.25">
      <c r="A429" s="1"/>
      <c r="B429" s="5"/>
      <c r="C429" s="5"/>
      <c r="D429" s="5"/>
      <c r="E429" s="5"/>
      <c r="F429" s="18"/>
      <c r="G429" s="5"/>
      <c r="H429" s="17"/>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6"/>
      <c r="BO429" s="6"/>
      <c r="BP429" s="6"/>
      <c r="BQ429" s="6"/>
    </row>
    <row r="430" spans="1:69" x14ac:dyDescent="0.25">
      <c r="A430" s="1"/>
      <c r="B430" s="5"/>
      <c r="C430" s="5"/>
      <c r="D430" s="5"/>
      <c r="E430" s="5"/>
      <c r="F430" s="18"/>
      <c r="G430" s="5"/>
      <c r="H430" s="17"/>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6"/>
      <c r="BO430" s="6"/>
      <c r="BP430" s="6"/>
      <c r="BQ430" s="6"/>
    </row>
    <row r="431" spans="1:69" x14ac:dyDescent="0.25">
      <c r="A431" s="1"/>
      <c r="B431" s="5"/>
      <c r="C431" s="5"/>
      <c r="D431" s="5"/>
      <c r="E431" s="5"/>
      <c r="F431" s="18"/>
      <c r="G431" s="5"/>
      <c r="H431" s="17"/>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6"/>
      <c r="BO431" s="6"/>
      <c r="BP431" s="6"/>
      <c r="BQ431" s="6"/>
    </row>
    <row r="432" spans="1:69" x14ac:dyDescent="0.25">
      <c r="A432" s="1"/>
      <c r="B432" s="5"/>
      <c r="C432" s="5"/>
      <c r="D432" s="5"/>
      <c r="E432" s="5"/>
      <c r="F432" s="18"/>
      <c r="G432" s="5"/>
      <c r="H432" s="17"/>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6"/>
      <c r="BO432" s="6"/>
      <c r="BP432" s="6"/>
      <c r="BQ432" s="6"/>
    </row>
    <row r="433" spans="1:69" x14ac:dyDescent="0.25">
      <c r="A433" s="1"/>
      <c r="B433" s="5"/>
      <c r="C433" s="5"/>
      <c r="D433" s="5"/>
      <c r="E433" s="5"/>
      <c r="F433" s="18"/>
      <c r="G433" s="5"/>
      <c r="H433" s="17"/>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6"/>
      <c r="BO433" s="6"/>
      <c r="BP433" s="6"/>
      <c r="BQ433" s="6"/>
    </row>
    <row r="434" spans="1:69" x14ac:dyDescent="0.25">
      <c r="A434" s="1"/>
      <c r="B434" s="5"/>
      <c r="C434" s="5"/>
      <c r="D434" s="5"/>
      <c r="E434" s="5"/>
      <c r="F434" s="18"/>
      <c r="G434" s="5"/>
      <c r="H434" s="17"/>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6"/>
      <c r="BO434" s="6"/>
      <c r="BP434" s="6"/>
      <c r="BQ434" s="6"/>
    </row>
    <row r="435" spans="1:69" x14ac:dyDescent="0.25">
      <c r="A435" s="1"/>
      <c r="B435" s="5"/>
      <c r="C435" s="5"/>
      <c r="D435" s="5"/>
      <c r="E435" s="5"/>
      <c r="F435" s="18"/>
      <c r="G435" s="5"/>
      <c r="H435" s="17"/>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6"/>
      <c r="BO435" s="6"/>
      <c r="BP435" s="6"/>
      <c r="BQ435" s="6"/>
    </row>
    <row r="436" spans="1:69" x14ac:dyDescent="0.25">
      <c r="A436" s="1"/>
      <c r="B436" s="5"/>
      <c r="C436" s="5"/>
      <c r="D436" s="5"/>
      <c r="E436" s="5"/>
      <c r="F436" s="18"/>
      <c r="G436" s="5"/>
      <c r="H436" s="17"/>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6"/>
      <c r="BO436" s="6"/>
      <c r="BP436" s="6"/>
      <c r="BQ436" s="6"/>
    </row>
    <row r="437" spans="1:69" x14ac:dyDescent="0.25">
      <c r="A437" s="1"/>
      <c r="B437" s="5"/>
      <c r="C437" s="5"/>
      <c r="D437" s="5"/>
      <c r="E437" s="5"/>
      <c r="F437" s="18"/>
      <c r="G437" s="5"/>
      <c r="H437" s="17"/>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6"/>
      <c r="BO437" s="6"/>
      <c r="BP437" s="6"/>
      <c r="BQ437" s="6"/>
    </row>
    <row r="438" spans="1:69" x14ac:dyDescent="0.25">
      <c r="A438" s="1"/>
      <c r="B438" s="5"/>
      <c r="C438" s="5"/>
      <c r="D438" s="5"/>
      <c r="E438" s="5"/>
      <c r="F438" s="18"/>
      <c r="G438" s="5"/>
      <c r="H438" s="17"/>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6"/>
      <c r="BO438" s="6"/>
      <c r="BP438" s="6"/>
      <c r="BQ438" s="6"/>
    </row>
    <row r="439" spans="1:69" x14ac:dyDescent="0.25">
      <c r="A439" s="1"/>
      <c r="B439" s="5"/>
      <c r="C439" s="5"/>
      <c r="D439" s="5"/>
      <c r="E439" s="5"/>
      <c r="F439" s="18"/>
      <c r="G439" s="5"/>
      <c r="H439" s="17"/>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6"/>
      <c r="BO439" s="6"/>
      <c r="BP439" s="6"/>
      <c r="BQ439" s="6"/>
    </row>
    <row r="440" spans="1:69" x14ac:dyDescent="0.25">
      <c r="A440" s="1"/>
      <c r="B440" s="5"/>
      <c r="C440" s="5"/>
      <c r="D440" s="5"/>
      <c r="E440" s="5"/>
      <c r="F440" s="18"/>
      <c r="G440" s="5"/>
      <c r="H440" s="17"/>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6"/>
      <c r="BO440" s="6"/>
      <c r="BP440" s="6"/>
      <c r="BQ440" s="6"/>
    </row>
    <row r="441" spans="1:69" x14ac:dyDescent="0.25">
      <c r="A441" s="1"/>
      <c r="B441" s="5"/>
      <c r="C441" s="5"/>
      <c r="D441" s="5"/>
      <c r="E441" s="5"/>
      <c r="F441" s="18"/>
      <c r="G441" s="5"/>
      <c r="H441" s="17"/>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6"/>
      <c r="BO441" s="6"/>
      <c r="BP441" s="6"/>
      <c r="BQ441" s="6"/>
    </row>
    <row r="442" spans="1:69" x14ac:dyDescent="0.25">
      <c r="A442" s="1"/>
      <c r="B442" s="5"/>
      <c r="C442" s="5"/>
      <c r="D442" s="5"/>
      <c r="E442" s="5"/>
      <c r="F442" s="18"/>
      <c r="G442" s="5"/>
      <c r="H442" s="17"/>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6"/>
      <c r="BO442" s="6"/>
      <c r="BP442" s="6"/>
      <c r="BQ442" s="6"/>
    </row>
    <row r="443" spans="1:69" x14ac:dyDescent="0.25">
      <c r="A443" s="1"/>
      <c r="B443" s="5"/>
      <c r="C443" s="5"/>
      <c r="D443" s="5"/>
      <c r="E443" s="5"/>
      <c r="F443" s="18"/>
      <c r="G443" s="5"/>
      <c r="H443" s="17"/>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6"/>
      <c r="BO443" s="6"/>
      <c r="BP443" s="6"/>
      <c r="BQ443" s="6"/>
    </row>
    <row r="444" spans="1:69" x14ac:dyDescent="0.25">
      <c r="A444" s="1"/>
      <c r="B444" s="5"/>
      <c r="C444" s="5"/>
      <c r="D444" s="5"/>
      <c r="E444" s="5"/>
      <c r="F444" s="18"/>
      <c r="G444" s="5"/>
      <c r="H444" s="17"/>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6"/>
      <c r="BO444" s="6"/>
      <c r="BP444" s="6"/>
      <c r="BQ444" s="6"/>
    </row>
    <row r="445" spans="1:69" x14ac:dyDescent="0.25">
      <c r="A445" s="1"/>
      <c r="B445" s="5"/>
      <c r="C445" s="5"/>
      <c r="D445" s="5"/>
      <c r="E445" s="5"/>
      <c r="F445" s="18"/>
      <c r="G445" s="5"/>
      <c r="H445" s="17"/>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6"/>
      <c r="BO445" s="6"/>
      <c r="BP445" s="6"/>
      <c r="BQ445" s="6"/>
    </row>
    <row r="446" spans="1:69" x14ac:dyDescent="0.25">
      <c r="A446" s="1"/>
      <c r="B446" s="5"/>
      <c r="C446" s="5"/>
      <c r="D446" s="5"/>
      <c r="E446" s="5"/>
      <c r="F446" s="18"/>
      <c r="G446" s="5"/>
      <c r="H446" s="17"/>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6"/>
      <c r="BO446" s="6"/>
      <c r="BP446" s="6"/>
      <c r="BQ446" s="6"/>
    </row>
    <row r="447" spans="1:69" x14ac:dyDescent="0.25">
      <c r="A447" s="1"/>
      <c r="B447" s="5"/>
      <c r="C447" s="5"/>
      <c r="D447" s="5"/>
      <c r="E447" s="5"/>
      <c r="F447" s="18"/>
      <c r="G447" s="5"/>
      <c r="H447" s="17"/>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6"/>
      <c r="BO447" s="6"/>
      <c r="BP447" s="6"/>
      <c r="BQ447" s="6"/>
    </row>
    <row r="448" spans="1:69" x14ac:dyDescent="0.25">
      <c r="A448" s="1"/>
      <c r="B448" s="5"/>
      <c r="C448" s="5"/>
      <c r="D448" s="5"/>
      <c r="E448" s="5"/>
      <c r="F448" s="18"/>
      <c r="G448" s="5"/>
      <c r="H448" s="17"/>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6"/>
      <c r="BO448" s="6"/>
      <c r="BP448" s="6"/>
      <c r="BQ448" s="6"/>
    </row>
    <row r="449" spans="1:69" x14ac:dyDescent="0.25">
      <c r="A449" s="1"/>
      <c r="B449" s="5"/>
      <c r="C449" s="5"/>
      <c r="D449" s="5"/>
      <c r="E449" s="5"/>
      <c r="F449" s="18"/>
      <c r="G449" s="5"/>
      <c r="H449" s="17"/>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6"/>
      <c r="BO449" s="6"/>
      <c r="BP449" s="6"/>
      <c r="BQ449" s="6"/>
    </row>
    <row r="450" spans="1:69" x14ac:dyDescent="0.25">
      <c r="A450" s="1"/>
      <c r="B450" s="5"/>
      <c r="C450" s="5"/>
      <c r="D450" s="5"/>
      <c r="E450" s="5"/>
      <c r="F450" s="18"/>
      <c r="G450" s="5"/>
      <c r="H450" s="17"/>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6"/>
      <c r="BO450" s="6"/>
      <c r="BP450" s="6"/>
      <c r="BQ450" s="6"/>
    </row>
    <row r="451" spans="1:69" x14ac:dyDescent="0.25">
      <c r="A451" s="1"/>
      <c r="B451" s="5"/>
      <c r="C451" s="5"/>
      <c r="D451" s="5"/>
      <c r="E451" s="5"/>
      <c r="F451" s="18"/>
      <c r="G451" s="5"/>
      <c r="H451" s="17"/>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6"/>
      <c r="BO451" s="6"/>
      <c r="BP451" s="6"/>
      <c r="BQ451" s="6"/>
    </row>
    <row r="452" spans="1:69" x14ac:dyDescent="0.25">
      <c r="A452" s="1"/>
      <c r="B452" s="5"/>
      <c r="C452" s="5"/>
      <c r="D452" s="5"/>
      <c r="E452" s="5"/>
      <c r="F452" s="18"/>
      <c r="G452" s="5"/>
      <c r="H452" s="17"/>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6"/>
      <c r="BO452" s="6"/>
      <c r="BP452" s="6"/>
      <c r="BQ452" s="6"/>
    </row>
    <row r="453" spans="1:69" x14ac:dyDescent="0.25">
      <c r="A453" s="1"/>
      <c r="B453" s="5"/>
      <c r="C453" s="5"/>
      <c r="D453" s="5"/>
      <c r="E453" s="5"/>
      <c r="F453" s="18"/>
      <c r="G453" s="5"/>
      <c r="H453" s="17"/>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6"/>
      <c r="BO453" s="6"/>
      <c r="BP453" s="6"/>
      <c r="BQ453" s="6"/>
    </row>
    <row r="454" spans="1:69" x14ac:dyDescent="0.25">
      <c r="A454" s="1"/>
      <c r="B454" s="5"/>
      <c r="C454" s="5"/>
      <c r="D454" s="5"/>
      <c r="E454" s="5"/>
      <c r="F454" s="18"/>
      <c r="G454" s="5"/>
      <c r="H454" s="17"/>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6"/>
      <c r="BO454" s="6"/>
      <c r="BP454" s="6"/>
      <c r="BQ454" s="6"/>
    </row>
    <row r="455" spans="1:69" x14ac:dyDescent="0.25">
      <c r="A455" s="1"/>
      <c r="B455" s="5"/>
      <c r="C455" s="5"/>
      <c r="D455" s="5"/>
      <c r="E455" s="5"/>
      <c r="F455" s="18"/>
      <c r="G455" s="5"/>
      <c r="H455" s="17"/>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6"/>
      <c r="BO455" s="6"/>
      <c r="BP455" s="6"/>
      <c r="BQ455" s="6"/>
    </row>
    <row r="456" spans="1:69" x14ac:dyDescent="0.25">
      <c r="A456" s="1"/>
      <c r="B456" s="5"/>
      <c r="C456" s="5"/>
      <c r="D456" s="5"/>
      <c r="E456" s="5"/>
      <c r="F456" s="18"/>
      <c r="G456" s="5"/>
      <c r="H456" s="17"/>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6"/>
      <c r="BO456" s="6"/>
      <c r="BP456" s="6"/>
      <c r="BQ456" s="6"/>
    </row>
    <row r="457" spans="1:69" x14ac:dyDescent="0.25">
      <c r="A457" s="1"/>
      <c r="B457" s="5"/>
      <c r="C457" s="5"/>
      <c r="D457" s="5"/>
      <c r="E457" s="5"/>
      <c r="F457" s="18"/>
      <c r="G457" s="5"/>
      <c r="H457" s="17"/>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6"/>
      <c r="BO457" s="6"/>
      <c r="BP457" s="6"/>
      <c r="BQ457" s="6"/>
    </row>
    <row r="458" spans="1:69" x14ac:dyDescent="0.25">
      <c r="A458" s="1"/>
      <c r="B458" s="5"/>
      <c r="C458" s="5"/>
      <c r="D458" s="5"/>
      <c r="E458" s="5"/>
      <c r="F458" s="18"/>
      <c r="G458" s="5"/>
      <c r="H458" s="17"/>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6"/>
      <c r="BO458" s="6"/>
      <c r="BP458" s="6"/>
      <c r="BQ458" s="6"/>
    </row>
    <row r="459" spans="1:69" x14ac:dyDescent="0.25">
      <c r="A459" s="1"/>
      <c r="B459" s="5"/>
      <c r="C459" s="5"/>
      <c r="D459" s="5"/>
      <c r="E459" s="5"/>
      <c r="F459" s="18"/>
      <c r="G459" s="5"/>
      <c r="H459" s="17"/>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6"/>
      <c r="BO459" s="6"/>
      <c r="BP459" s="6"/>
      <c r="BQ459" s="6"/>
    </row>
    <row r="460" spans="1:69" x14ac:dyDescent="0.25">
      <c r="A460" s="1"/>
      <c r="B460" s="5"/>
      <c r="C460" s="5"/>
      <c r="D460" s="5"/>
      <c r="E460" s="5"/>
      <c r="F460" s="18"/>
      <c r="G460" s="5"/>
      <c r="H460" s="17"/>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6"/>
      <c r="BO460" s="6"/>
      <c r="BP460" s="6"/>
      <c r="BQ460" s="6"/>
    </row>
    <row r="461" spans="1:69" x14ac:dyDescent="0.25">
      <c r="A461" s="1"/>
      <c r="B461" s="5"/>
      <c r="C461" s="5"/>
      <c r="D461" s="5"/>
      <c r="E461" s="5"/>
      <c r="F461" s="18"/>
      <c r="G461" s="5"/>
      <c r="H461" s="17"/>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6"/>
      <c r="BO461" s="6"/>
      <c r="BP461" s="6"/>
      <c r="BQ461" s="6"/>
    </row>
    <row r="462" spans="1:69" x14ac:dyDescent="0.25">
      <c r="A462" s="1"/>
      <c r="B462" s="5"/>
      <c r="C462" s="5"/>
      <c r="D462" s="5"/>
      <c r="E462" s="5"/>
      <c r="F462" s="18"/>
      <c r="G462" s="5"/>
      <c r="H462" s="17"/>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6"/>
      <c r="BO462" s="6"/>
      <c r="BP462" s="6"/>
      <c r="BQ462" s="6"/>
    </row>
    <row r="463" spans="1:69" x14ac:dyDescent="0.25">
      <c r="A463" s="1"/>
      <c r="B463" s="5"/>
      <c r="C463" s="5"/>
      <c r="D463" s="5"/>
      <c r="E463" s="5"/>
      <c r="F463" s="18"/>
      <c r="G463" s="5"/>
      <c r="H463" s="17"/>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6"/>
      <c r="BO463" s="6"/>
      <c r="BP463" s="6"/>
      <c r="BQ463" s="6"/>
    </row>
    <row r="464" spans="1:69" x14ac:dyDescent="0.25">
      <c r="A464" s="1"/>
      <c r="B464" s="5"/>
      <c r="C464" s="5"/>
      <c r="D464" s="5"/>
      <c r="E464" s="5"/>
      <c r="F464" s="18"/>
      <c r="G464" s="5"/>
      <c r="H464" s="17"/>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6"/>
      <c r="BO464" s="6"/>
      <c r="BP464" s="6"/>
      <c r="BQ464" s="6"/>
    </row>
    <row r="465" spans="1:69" x14ac:dyDescent="0.25">
      <c r="A465" s="1"/>
      <c r="B465" s="5"/>
      <c r="C465" s="5"/>
      <c r="D465" s="5"/>
      <c r="E465" s="5"/>
      <c r="F465" s="18"/>
      <c r="G465" s="5"/>
      <c r="H465" s="17"/>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6"/>
      <c r="BO465" s="6"/>
      <c r="BP465" s="6"/>
      <c r="BQ465" s="6"/>
    </row>
    <row r="466" spans="1:69" x14ac:dyDescent="0.25">
      <c r="A466" s="1"/>
      <c r="B466" s="5"/>
      <c r="C466" s="5"/>
      <c r="D466" s="5"/>
      <c r="E466" s="5"/>
      <c r="F466" s="18"/>
      <c r="G466" s="5"/>
      <c r="H466" s="17"/>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6"/>
      <c r="BO466" s="6"/>
      <c r="BP466" s="6"/>
      <c r="BQ466" s="6"/>
    </row>
    <row r="467" spans="1:69" x14ac:dyDescent="0.25">
      <c r="A467" s="1"/>
      <c r="B467" s="5"/>
      <c r="C467" s="5"/>
      <c r="D467" s="5"/>
      <c r="E467" s="5"/>
      <c r="F467" s="18"/>
      <c r="G467" s="5"/>
      <c r="H467" s="17"/>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6"/>
      <c r="BO467" s="6"/>
      <c r="BP467" s="6"/>
      <c r="BQ467" s="6"/>
    </row>
    <row r="468" spans="1:69" x14ac:dyDescent="0.25">
      <c r="A468" s="1"/>
      <c r="B468" s="5"/>
      <c r="C468" s="5"/>
      <c r="D468" s="5"/>
      <c r="E468" s="5"/>
      <c r="F468" s="18"/>
      <c r="G468" s="5"/>
      <c r="H468" s="17"/>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6"/>
      <c r="BO468" s="6"/>
      <c r="BP468" s="6"/>
      <c r="BQ468" s="6"/>
    </row>
    <row r="469" spans="1:69" x14ac:dyDescent="0.25">
      <c r="A469" s="1"/>
      <c r="B469" s="5"/>
      <c r="C469" s="5"/>
      <c r="D469" s="5"/>
      <c r="E469" s="5"/>
      <c r="F469" s="18"/>
      <c r="G469" s="5"/>
      <c r="H469" s="17"/>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6"/>
      <c r="BO469" s="6"/>
      <c r="BP469" s="6"/>
      <c r="BQ469" s="6"/>
    </row>
    <row r="470" spans="1:69" x14ac:dyDescent="0.25">
      <c r="A470" s="1"/>
      <c r="B470" s="5"/>
      <c r="C470" s="5"/>
      <c r="D470" s="5"/>
      <c r="E470" s="5"/>
      <c r="F470" s="18"/>
      <c r="G470" s="5"/>
      <c r="H470" s="17"/>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6"/>
      <c r="BO470" s="6"/>
      <c r="BP470" s="6"/>
      <c r="BQ470" s="6"/>
    </row>
    <row r="471" spans="1:69" x14ac:dyDescent="0.25">
      <c r="A471" s="1"/>
      <c r="B471" s="5"/>
      <c r="C471" s="5"/>
      <c r="D471" s="5"/>
      <c r="E471" s="5"/>
      <c r="F471" s="18"/>
      <c r="G471" s="5"/>
      <c r="H471" s="17"/>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6"/>
      <c r="BO471" s="6"/>
      <c r="BP471" s="6"/>
      <c r="BQ471" s="6"/>
    </row>
    <row r="472" spans="1:69" x14ac:dyDescent="0.25">
      <c r="A472" s="1"/>
      <c r="B472" s="5"/>
      <c r="C472" s="5"/>
      <c r="D472" s="5"/>
      <c r="E472" s="5"/>
      <c r="F472" s="18"/>
      <c r="G472" s="5"/>
      <c r="H472" s="17"/>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6"/>
      <c r="BO472" s="6"/>
      <c r="BP472" s="6"/>
      <c r="BQ472" s="6"/>
    </row>
    <row r="473" spans="1:69" x14ac:dyDescent="0.25">
      <c r="A473" s="1"/>
      <c r="B473" s="5"/>
      <c r="C473" s="5"/>
      <c r="D473" s="5"/>
      <c r="E473" s="5"/>
      <c r="F473" s="18"/>
      <c r="G473" s="5"/>
      <c r="H473" s="17"/>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6"/>
      <c r="BO473" s="6"/>
      <c r="BP473" s="6"/>
      <c r="BQ473" s="6"/>
    </row>
    <row r="474" spans="1:69" x14ac:dyDescent="0.25">
      <c r="A474" s="1"/>
      <c r="B474" s="5"/>
      <c r="C474" s="5"/>
      <c r="D474" s="5"/>
      <c r="E474" s="5"/>
      <c r="F474" s="18"/>
      <c r="G474" s="5"/>
      <c r="H474" s="17"/>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6"/>
      <c r="BO474" s="6"/>
      <c r="BP474" s="6"/>
      <c r="BQ474" s="6"/>
    </row>
    <row r="475" spans="1:69" x14ac:dyDescent="0.25">
      <c r="A475" s="1"/>
      <c r="B475" s="5"/>
      <c r="C475" s="5"/>
      <c r="D475" s="5"/>
      <c r="E475" s="5"/>
      <c r="F475" s="18"/>
      <c r="G475" s="5"/>
      <c r="H475" s="17"/>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6"/>
      <c r="BO475" s="6"/>
      <c r="BP475" s="6"/>
      <c r="BQ475" s="6"/>
    </row>
    <row r="476" spans="1:69" x14ac:dyDescent="0.25">
      <c r="A476" s="1"/>
      <c r="B476" s="5"/>
      <c r="C476" s="5"/>
      <c r="D476" s="5"/>
      <c r="E476" s="5"/>
      <c r="F476" s="18"/>
      <c r="G476" s="5"/>
      <c r="H476" s="17"/>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6"/>
      <c r="BO476" s="6"/>
      <c r="BP476" s="6"/>
      <c r="BQ476" s="6"/>
    </row>
    <row r="477" spans="1:69" x14ac:dyDescent="0.25">
      <c r="A477" s="1"/>
      <c r="B477" s="5"/>
      <c r="C477" s="5"/>
      <c r="D477" s="5"/>
      <c r="E477" s="5"/>
      <c r="F477" s="18"/>
      <c r="G477" s="5"/>
      <c r="H477" s="17"/>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6"/>
      <c r="BO477" s="6"/>
      <c r="BP477" s="6"/>
      <c r="BQ477" s="6"/>
    </row>
    <row r="478" spans="1:69" x14ac:dyDescent="0.25">
      <c r="A478" s="1"/>
      <c r="B478" s="5"/>
      <c r="C478" s="5"/>
      <c r="D478" s="5"/>
      <c r="E478" s="5"/>
      <c r="F478" s="18"/>
      <c r="G478" s="5"/>
      <c r="H478" s="17"/>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6"/>
      <c r="BO478" s="6"/>
      <c r="BP478" s="6"/>
      <c r="BQ478" s="6"/>
    </row>
    <row r="479" spans="1:69" x14ac:dyDescent="0.25">
      <c r="A479" s="1"/>
      <c r="B479" s="5"/>
      <c r="C479" s="5"/>
      <c r="D479" s="5"/>
      <c r="E479" s="5"/>
      <c r="F479" s="18"/>
      <c r="G479" s="5"/>
      <c r="H479" s="17"/>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6"/>
      <c r="BO479" s="6"/>
      <c r="BP479" s="6"/>
      <c r="BQ479" s="6"/>
    </row>
    <row r="480" spans="1:69" x14ac:dyDescent="0.25">
      <c r="A480" s="1"/>
      <c r="B480" s="5"/>
      <c r="C480" s="5"/>
      <c r="D480" s="5"/>
      <c r="E480" s="5"/>
      <c r="F480" s="18"/>
      <c r="G480" s="5"/>
      <c r="H480" s="17"/>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6"/>
      <c r="BO480" s="6"/>
      <c r="BP480" s="6"/>
      <c r="BQ480" s="6"/>
    </row>
    <row r="481" spans="1:69" x14ac:dyDescent="0.25">
      <c r="A481" s="1"/>
      <c r="B481" s="5"/>
      <c r="C481" s="5"/>
      <c r="D481" s="5"/>
      <c r="E481" s="5"/>
      <c r="F481" s="18"/>
      <c r="G481" s="5"/>
      <c r="H481" s="17"/>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6"/>
      <c r="BO481" s="6"/>
      <c r="BP481" s="6"/>
      <c r="BQ481" s="6"/>
    </row>
    <row r="482" spans="1:69" x14ac:dyDescent="0.25">
      <c r="A482" s="1"/>
      <c r="B482" s="5"/>
      <c r="C482" s="5"/>
      <c r="D482" s="5"/>
      <c r="E482" s="5"/>
      <c r="F482" s="18"/>
      <c r="G482" s="5"/>
      <c r="H482" s="17"/>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6"/>
      <c r="BO482" s="6"/>
      <c r="BP482" s="6"/>
      <c r="BQ482" s="6"/>
    </row>
    <row r="483" spans="1:69" x14ac:dyDescent="0.25">
      <c r="A483" s="1"/>
      <c r="B483" s="5"/>
      <c r="C483" s="5"/>
      <c r="D483" s="5"/>
      <c r="E483" s="5"/>
      <c r="F483" s="18"/>
      <c r="G483" s="5"/>
      <c r="H483" s="17"/>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6"/>
      <c r="BO483" s="6"/>
      <c r="BP483" s="6"/>
      <c r="BQ483" s="6"/>
    </row>
    <row r="484" spans="1:69" x14ac:dyDescent="0.25">
      <c r="A484" s="1"/>
      <c r="B484" s="5"/>
      <c r="C484" s="5"/>
      <c r="D484" s="5"/>
      <c r="E484" s="5"/>
      <c r="F484" s="18"/>
      <c r="G484" s="5"/>
      <c r="H484" s="17"/>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6"/>
      <c r="BO484" s="6"/>
      <c r="BP484" s="6"/>
      <c r="BQ484" s="6"/>
    </row>
    <row r="485" spans="1:69" x14ac:dyDescent="0.25">
      <c r="A485" s="1"/>
      <c r="B485" s="5"/>
      <c r="C485" s="5"/>
      <c r="D485" s="5"/>
      <c r="E485" s="5"/>
      <c r="F485" s="18"/>
      <c r="G485" s="5"/>
      <c r="H485" s="17"/>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6"/>
      <c r="BO485" s="6"/>
      <c r="BP485" s="6"/>
      <c r="BQ485" s="6"/>
    </row>
    <row r="486" spans="1:69" x14ac:dyDescent="0.25">
      <c r="A486" s="1"/>
      <c r="B486" s="5"/>
      <c r="C486" s="5"/>
      <c r="D486" s="5"/>
      <c r="E486" s="5"/>
      <c r="F486" s="18"/>
      <c r="G486" s="5"/>
      <c r="H486" s="17"/>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6"/>
      <c r="BO486" s="6"/>
      <c r="BP486" s="6"/>
      <c r="BQ486" s="6"/>
    </row>
    <row r="487" spans="1:69" x14ac:dyDescent="0.25">
      <c r="A487" s="1"/>
      <c r="B487" s="5"/>
      <c r="C487" s="5"/>
      <c r="D487" s="5"/>
      <c r="E487" s="5"/>
      <c r="F487" s="18"/>
      <c r="G487" s="5"/>
      <c r="H487" s="17"/>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6"/>
      <c r="BO487" s="6"/>
      <c r="BP487" s="6"/>
      <c r="BQ487" s="6"/>
    </row>
    <row r="488" spans="1:69" x14ac:dyDescent="0.25">
      <c r="A488" s="1"/>
      <c r="B488" s="5"/>
      <c r="C488" s="5"/>
      <c r="D488" s="5"/>
      <c r="E488" s="5"/>
      <c r="F488" s="18"/>
      <c r="G488" s="5"/>
      <c r="H488" s="17"/>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6"/>
      <c r="BO488" s="6"/>
      <c r="BP488" s="6"/>
      <c r="BQ488" s="6"/>
    </row>
    <row r="489" spans="1:69" x14ac:dyDescent="0.25">
      <c r="A489" s="1"/>
      <c r="B489" s="5"/>
      <c r="C489" s="5"/>
      <c r="D489" s="5"/>
      <c r="E489" s="5"/>
      <c r="F489" s="18"/>
      <c r="G489" s="5"/>
      <c r="H489" s="17"/>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6"/>
      <c r="BO489" s="6"/>
      <c r="BP489" s="6"/>
      <c r="BQ489" s="6"/>
    </row>
    <row r="490" spans="1:69" x14ac:dyDescent="0.25">
      <c r="A490" s="1"/>
      <c r="B490" s="5"/>
      <c r="C490" s="5"/>
      <c r="D490" s="5"/>
      <c r="E490" s="5"/>
      <c r="F490" s="18"/>
      <c r="G490" s="5"/>
      <c r="H490" s="17"/>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6"/>
      <c r="BO490" s="6"/>
      <c r="BP490" s="6"/>
      <c r="BQ490" s="6"/>
    </row>
    <row r="491" spans="1:69" x14ac:dyDescent="0.25">
      <c r="A491" s="1"/>
      <c r="B491" s="5"/>
      <c r="C491" s="5"/>
      <c r="D491" s="5"/>
      <c r="E491" s="5"/>
      <c r="F491" s="18"/>
      <c r="G491" s="5"/>
      <c r="H491" s="17"/>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6"/>
      <c r="BO491" s="6"/>
      <c r="BP491" s="6"/>
      <c r="BQ491" s="6"/>
    </row>
    <row r="492" spans="1:69" x14ac:dyDescent="0.25">
      <c r="A492" s="1"/>
      <c r="B492" s="5"/>
      <c r="C492" s="5"/>
      <c r="D492" s="5"/>
      <c r="E492" s="5"/>
      <c r="F492" s="18"/>
      <c r="G492" s="5"/>
      <c r="H492" s="17"/>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6"/>
      <c r="BO492" s="6"/>
      <c r="BP492" s="6"/>
      <c r="BQ492" s="6"/>
    </row>
    <row r="493" spans="1:69" x14ac:dyDescent="0.25">
      <c r="A493" s="1"/>
      <c r="B493" s="5"/>
      <c r="C493" s="5"/>
      <c r="D493" s="5"/>
      <c r="E493" s="5"/>
      <c r="F493" s="18"/>
      <c r="G493" s="5"/>
      <c r="H493" s="17"/>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6"/>
      <c r="BO493" s="6"/>
      <c r="BP493" s="6"/>
      <c r="BQ493" s="6"/>
    </row>
    <row r="494" spans="1:69" x14ac:dyDescent="0.25">
      <c r="A494" s="1"/>
      <c r="B494" s="5"/>
      <c r="C494" s="5"/>
      <c r="D494" s="5"/>
      <c r="E494" s="5"/>
      <c r="F494" s="18"/>
      <c r="G494" s="5"/>
      <c r="H494" s="17"/>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6"/>
      <c r="BO494" s="6"/>
      <c r="BP494" s="6"/>
      <c r="BQ494" s="6"/>
    </row>
    <row r="495" spans="1:69" x14ac:dyDescent="0.25">
      <c r="A495" s="1"/>
      <c r="B495" s="5"/>
      <c r="C495" s="5"/>
      <c r="D495" s="5"/>
      <c r="E495" s="5"/>
      <c r="F495" s="18"/>
      <c r="G495" s="5"/>
      <c r="H495" s="17"/>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6"/>
      <c r="BO495" s="6"/>
      <c r="BP495" s="6"/>
      <c r="BQ495" s="6"/>
    </row>
    <row r="496" spans="1:69" x14ac:dyDescent="0.25">
      <c r="A496" s="1"/>
      <c r="B496" s="5"/>
      <c r="C496" s="5"/>
      <c r="D496" s="5"/>
      <c r="E496" s="5"/>
      <c r="F496" s="18"/>
      <c r="G496" s="5"/>
      <c r="H496" s="17"/>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6"/>
      <c r="BO496" s="6"/>
      <c r="BP496" s="6"/>
      <c r="BQ496" s="6"/>
    </row>
    <row r="497" spans="1:69" x14ac:dyDescent="0.25">
      <c r="A497" s="1"/>
      <c r="B497" s="5"/>
      <c r="C497" s="5"/>
      <c r="D497" s="5"/>
      <c r="E497" s="5"/>
      <c r="F497" s="18"/>
      <c r="G497" s="5"/>
      <c r="H497" s="17"/>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6"/>
      <c r="BO497" s="6"/>
      <c r="BP497" s="6"/>
      <c r="BQ497" s="6"/>
    </row>
    <row r="498" spans="1:69" x14ac:dyDescent="0.25">
      <c r="A498" s="1"/>
      <c r="B498" s="5"/>
      <c r="C498" s="5"/>
      <c r="D498" s="5"/>
      <c r="E498" s="5"/>
      <c r="F498" s="18"/>
      <c r="G498" s="5"/>
      <c r="H498" s="17"/>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6"/>
      <c r="BO498" s="6"/>
      <c r="BP498" s="6"/>
      <c r="BQ498" s="6"/>
    </row>
    <row r="499" spans="1:69" x14ac:dyDescent="0.25">
      <c r="A499" s="1"/>
      <c r="B499" s="5"/>
      <c r="C499" s="5"/>
      <c r="D499" s="5"/>
      <c r="E499" s="5"/>
      <c r="F499" s="18"/>
      <c r="G499" s="5"/>
      <c r="H499" s="17"/>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6"/>
      <c r="BO499" s="6"/>
      <c r="BP499" s="6"/>
      <c r="BQ499" s="6"/>
    </row>
    <row r="500" spans="1:69" x14ac:dyDescent="0.25">
      <c r="A500" s="1"/>
      <c r="B500" s="5"/>
      <c r="C500" s="5"/>
      <c r="D500" s="5"/>
      <c r="E500" s="5"/>
      <c r="F500" s="18"/>
      <c r="G500" s="5"/>
      <c r="H500" s="17"/>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6"/>
      <c r="BO500" s="6"/>
      <c r="BP500" s="6"/>
      <c r="BQ500" s="6"/>
    </row>
    <row r="501" spans="1:69" x14ac:dyDescent="0.25">
      <c r="A501" s="1"/>
      <c r="B501" s="5"/>
      <c r="C501" s="5"/>
      <c r="D501" s="5"/>
      <c r="E501" s="5"/>
      <c r="F501" s="18"/>
      <c r="G501" s="5"/>
      <c r="H501" s="17"/>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6"/>
      <c r="BO501" s="6"/>
      <c r="BP501" s="6"/>
      <c r="BQ501" s="6"/>
    </row>
    <row r="502" spans="1:69" x14ac:dyDescent="0.25">
      <c r="A502" s="1"/>
      <c r="B502" s="5"/>
      <c r="C502" s="5"/>
      <c r="D502" s="5"/>
      <c r="E502" s="5"/>
      <c r="F502" s="18"/>
      <c r="G502" s="5"/>
      <c r="H502" s="17"/>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6"/>
      <c r="BO502" s="6"/>
      <c r="BP502" s="6"/>
      <c r="BQ502" s="6"/>
    </row>
    <row r="503" spans="1:69" x14ac:dyDescent="0.25">
      <c r="A503" s="1"/>
      <c r="B503" s="5"/>
      <c r="C503" s="5"/>
      <c r="D503" s="5"/>
      <c r="E503" s="5"/>
      <c r="F503" s="18"/>
      <c r="G503" s="5"/>
      <c r="H503" s="17"/>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6"/>
      <c r="BO503" s="6"/>
      <c r="BP503" s="6"/>
      <c r="BQ503" s="6"/>
    </row>
    <row r="504" spans="1:69" x14ac:dyDescent="0.25">
      <c r="A504" s="1"/>
      <c r="B504" s="5"/>
      <c r="C504" s="5"/>
      <c r="D504" s="5"/>
      <c r="E504" s="5"/>
      <c r="F504" s="18"/>
      <c r="G504" s="5"/>
      <c r="H504" s="17"/>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6"/>
      <c r="BO504" s="6"/>
      <c r="BP504" s="6"/>
      <c r="BQ504" s="6"/>
    </row>
    <row r="505" spans="1:69" x14ac:dyDescent="0.25">
      <c r="A505" s="1"/>
      <c r="B505" s="5"/>
      <c r="C505" s="5"/>
      <c r="D505" s="5"/>
      <c r="E505" s="5"/>
      <c r="F505" s="18"/>
      <c r="G505" s="5"/>
      <c r="H505" s="17"/>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6"/>
      <c r="BO505" s="6"/>
      <c r="BP505" s="6"/>
      <c r="BQ505" s="6"/>
    </row>
    <row r="506" spans="1:69" x14ac:dyDescent="0.25">
      <c r="A506" s="1"/>
      <c r="B506" s="5"/>
      <c r="C506" s="5"/>
      <c r="D506" s="5"/>
      <c r="E506" s="5"/>
      <c r="F506" s="18"/>
      <c r="G506" s="5"/>
      <c r="H506" s="17"/>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6"/>
      <c r="BO506" s="6"/>
      <c r="BP506" s="6"/>
      <c r="BQ506" s="6"/>
    </row>
    <row r="507" spans="1:69" x14ac:dyDescent="0.25">
      <c r="A507" s="1"/>
      <c r="B507" s="5"/>
      <c r="C507" s="5"/>
      <c r="D507" s="5"/>
      <c r="E507" s="5"/>
      <c r="F507" s="18"/>
      <c r="G507" s="5"/>
      <c r="H507" s="17"/>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6"/>
      <c r="BO507" s="6"/>
      <c r="BP507" s="6"/>
      <c r="BQ507" s="6"/>
    </row>
    <row r="508" spans="1:69" x14ac:dyDescent="0.25">
      <c r="A508" s="1"/>
      <c r="B508" s="5"/>
      <c r="C508" s="5"/>
      <c r="D508" s="5"/>
      <c r="E508" s="5"/>
      <c r="F508" s="18"/>
      <c r="G508" s="5"/>
      <c r="H508" s="17"/>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6"/>
      <c r="BO508" s="6"/>
      <c r="BP508" s="6"/>
      <c r="BQ508" s="6"/>
    </row>
    <row r="509" spans="1:69" x14ac:dyDescent="0.25">
      <c r="A509" s="1"/>
      <c r="B509" s="5"/>
      <c r="C509" s="5"/>
      <c r="D509" s="5"/>
      <c r="E509" s="5"/>
      <c r="F509" s="18"/>
      <c r="G509" s="5"/>
      <c r="H509" s="17"/>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6"/>
      <c r="BO509" s="6"/>
      <c r="BP509" s="6"/>
      <c r="BQ509" s="6"/>
    </row>
    <row r="510" spans="1:69" x14ac:dyDescent="0.25">
      <c r="A510" s="1"/>
      <c r="B510" s="5"/>
      <c r="C510" s="5"/>
      <c r="D510" s="5"/>
      <c r="E510" s="5"/>
      <c r="F510" s="18"/>
      <c r="G510" s="5"/>
      <c r="H510" s="17"/>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6"/>
      <c r="BO510" s="6"/>
      <c r="BP510" s="6"/>
      <c r="BQ510" s="6"/>
    </row>
    <row r="511" spans="1:69" x14ac:dyDescent="0.25">
      <c r="A511" s="1"/>
      <c r="B511" s="5"/>
      <c r="C511" s="5"/>
      <c r="D511" s="5"/>
      <c r="E511" s="5"/>
      <c r="F511" s="18"/>
      <c r="G511" s="5"/>
      <c r="H511" s="17"/>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6"/>
      <c r="BO511" s="6"/>
      <c r="BP511" s="6"/>
      <c r="BQ511" s="6"/>
    </row>
    <row r="512" spans="1:69" x14ac:dyDescent="0.25">
      <c r="A512" s="1"/>
      <c r="B512" s="5"/>
      <c r="C512" s="5"/>
      <c r="D512" s="5"/>
      <c r="E512" s="5"/>
      <c r="F512" s="18"/>
      <c r="G512" s="5"/>
      <c r="H512" s="17"/>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6"/>
      <c r="BO512" s="6"/>
      <c r="BP512" s="6"/>
      <c r="BQ512" s="6"/>
    </row>
    <row r="513" spans="1:69" x14ac:dyDescent="0.25">
      <c r="A513" s="1"/>
      <c r="B513" s="5"/>
      <c r="C513" s="5"/>
      <c r="D513" s="5"/>
      <c r="E513" s="5"/>
      <c r="F513" s="18"/>
      <c r="G513" s="5"/>
      <c r="H513" s="17"/>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6"/>
      <c r="BO513" s="6"/>
      <c r="BP513" s="6"/>
      <c r="BQ513" s="6"/>
    </row>
    <row r="514" spans="1:69" x14ac:dyDescent="0.25">
      <c r="A514" s="1"/>
      <c r="B514" s="5"/>
      <c r="C514" s="5"/>
      <c r="D514" s="5"/>
      <c r="E514" s="5"/>
      <c r="F514" s="18"/>
      <c r="G514" s="5"/>
      <c r="H514" s="17"/>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6"/>
      <c r="BO514" s="6"/>
      <c r="BP514" s="6"/>
      <c r="BQ514" s="6"/>
    </row>
    <row r="515" spans="1:69" x14ac:dyDescent="0.25">
      <c r="A515" s="1"/>
      <c r="B515" s="5"/>
      <c r="C515" s="5"/>
      <c r="D515" s="5"/>
      <c r="E515" s="5"/>
      <c r="F515" s="18"/>
      <c r="G515" s="5"/>
      <c r="H515" s="17"/>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6"/>
      <c r="BO515" s="6"/>
      <c r="BP515" s="6"/>
      <c r="BQ515" s="6"/>
    </row>
    <row r="516" spans="1:69" x14ac:dyDescent="0.25">
      <c r="A516" s="1"/>
      <c r="B516" s="5"/>
      <c r="C516" s="5"/>
      <c r="D516" s="5"/>
      <c r="E516" s="5"/>
      <c r="F516" s="18"/>
      <c r="G516" s="5"/>
      <c r="H516" s="17"/>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6"/>
      <c r="BO516" s="6"/>
      <c r="BP516" s="6"/>
      <c r="BQ516" s="6"/>
    </row>
    <row r="517" spans="1:69" x14ac:dyDescent="0.25">
      <c r="A517" s="1"/>
      <c r="B517" s="5"/>
      <c r="C517" s="5"/>
      <c r="D517" s="5"/>
      <c r="E517" s="5"/>
      <c r="F517" s="18"/>
      <c r="G517" s="5"/>
      <c r="H517" s="17"/>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6"/>
      <c r="BO517" s="6"/>
      <c r="BP517" s="6"/>
      <c r="BQ517" s="6"/>
    </row>
    <row r="518" spans="1:69" x14ac:dyDescent="0.25">
      <c r="A518" s="1"/>
      <c r="B518" s="5"/>
      <c r="C518" s="5"/>
      <c r="D518" s="5"/>
      <c r="E518" s="5"/>
      <c r="F518" s="18"/>
      <c r="G518" s="5"/>
      <c r="H518" s="17"/>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6"/>
      <c r="BO518" s="6"/>
      <c r="BP518" s="6"/>
      <c r="BQ518" s="6"/>
    </row>
    <row r="519" spans="1:69" x14ac:dyDescent="0.25">
      <c r="A519" s="1"/>
      <c r="B519" s="5"/>
      <c r="C519" s="5"/>
      <c r="D519" s="5"/>
      <c r="E519" s="5"/>
      <c r="F519" s="18"/>
      <c r="G519" s="5"/>
      <c r="H519" s="17"/>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6"/>
      <c r="BO519" s="6"/>
      <c r="BP519" s="6"/>
      <c r="BQ519" s="6"/>
    </row>
    <row r="520" spans="1:69" x14ac:dyDescent="0.25">
      <c r="A520" s="1"/>
      <c r="B520" s="5"/>
      <c r="C520" s="5"/>
      <c r="D520" s="5"/>
      <c r="E520" s="5"/>
      <c r="F520" s="18"/>
      <c r="G520" s="5"/>
      <c r="H520" s="17"/>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6"/>
      <c r="BO520" s="6"/>
      <c r="BP520" s="6"/>
      <c r="BQ520" s="6"/>
    </row>
    <row r="521" spans="1:69" x14ac:dyDescent="0.25">
      <c r="A521" s="1"/>
      <c r="B521" s="5"/>
      <c r="C521" s="5"/>
      <c r="D521" s="5"/>
      <c r="E521" s="5"/>
      <c r="F521" s="18"/>
      <c r="G521" s="5"/>
      <c r="H521" s="17"/>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6"/>
      <c r="BO521" s="6"/>
      <c r="BP521" s="6"/>
      <c r="BQ521" s="6"/>
    </row>
    <row r="522" spans="1:69" x14ac:dyDescent="0.25">
      <c r="A522" s="1"/>
      <c r="B522" s="5"/>
      <c r="C522" s="5"/>
      <c r="D522" s="5"/>
      <c r="E522" s="5"/>
      <c r="F522" s="18"/>
      <c r="G522" s="5"/>
      <c r="H522" s="17"/>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6"/>
      <c r="BO522" s="6"/>
      <c r="BP522" s="6"/>
      <c r="BQ522" s="6"/>
    </row>
    <row r="523" spans="1:69" x14ac:dyDescent="0.25">
      <c r="A523" s="1"/>
      <c r="B523" s="5"/>
      <c r="C523" s="5"/>
      <c r="D523" s="5"/>
      <c r="E523" s="5"/>
      <c r="F523" s="18"/>
      <c r="G523" s="5"/>
      <c r="H523" s="17"/>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6"/>
      <c r="BO523" s="6"/>
      <c r="BP523" s="6"/>
      <c r="BQ523" s="6"/>
    </row>
    <row r="524" spans="1:69" x14ac:dyDescent="0.25">
      <c r="A524" s="1"/>
      <c r="B524" s="5"/>
      <c r="C524" s="5"/>
      <c r="D524" s="5"/>
      <c r="E524" s="5"/>
      <c r="F524" s="18"/>
      <c r="G524" s="5"/>
      <c r="H524" s="17"/>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6"/>
      <c r="BO524" s="6"/>
      <c r="BP524" s="6"/>
      <c r="BQ524" s="6"/>
    </row>
    <row r="525" spans="1:69" x14ac:dyDescent="0.25">
      <c r="A525" s="1"/>
      <c r="B525" s="5"/>
      <c r="C525" s="5"/>
      <c r="D525" s="5"/>
      <c r="E525" s="5"/>
      <c r="F525" s="18"/>
      <c r="G525" s="5"/>
      <c r="H525" s="17"/>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6"/>
      <c r="BO525" s="6"/>
      <c r="BP525" s="6"/>
      <c r="BQ525" s="6"/>
    </row>
    <row r="526" spans="1:69" x14ac:dyDescent="0.25">
      <c r="A526" s="1"/>
      <c r="B526" s="5"/>
      <c r="C526" s="5"/>
      <c r="D526" s="5"/>
      <c r="E526" s="5"/>
      <c r="F526" s="18"/>
      <c r="G526" s="5"/>
      <c r="H526" s="17"/>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6"/>
      <c r="BO526" s="6"/>
      <c r="BP526" s="6"/>
      <c r="BQ526" s="6"/>
    </row>
    <row r="527" spans="1:69" x14ac:dyDescent="0.25">
      <c r="A527" s="1"/>
      <c r="B527" s="5"/>
      <c r="C527" s="5"/>
      <c r="D527" s="5"/>
      <c r="E527" s="5"/>
      <c r="F527" s="18"/>
      <c r="G527" s="5"/>
      <c r="H527" s="17"/>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6"/>
      <c r="BO527" s="6"/>
      <c r="BP527" s="6"/>
      <c r="BQ527" s="6"/>
    </row>
    <row r="528" spans="1:69" x14ac:dyDescent="0.25">
      <c r="A528" s="1"/>
      <c r="B528" s="5"/>
      <c r="C528" s="5"/>
      <c r="D528" s="5"/>
      <c r="E528" s="5"/>
      <c r="F528" s="18"/>
      <c r="G528" s="5"/>
      <c r="H528" s="17"/>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6"/>
      <c r="BO528" s="6"/>
      <c r="BP528" s="6"/>
      <c r="BQ528" s="6"/>
    </row>
    <row r="529" spans="1:69" x14ac:dyDescent="0.25">
      <c r="A529" s="1"/>
      <c r="B529" s="5"/>
      <c r="C529" s="5"/>
      <c r="D529" s="5"/>
      <c r="E529" s="5"/>
      <c r="F529" s="18"/>
      <c r="G529" s="5"/>
      <c r="H529" s="17"/>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6"/>
      <c r="BO529" s="6"/>
      <c r="BP529" s="6"/>
      <c r="BQ529" s="6"/>
    </row>
    <row r="530" spans="1:69" x14ac:dyDescent="0.25">
      <c r="A530" s="1"/>
      <c r="B530" s="5"/>
      <c r="C530" s="5"/>
      <c r="D530" s="5"/>
      <c r="E530" s="5"/>
      <c r="F530" s="18"/>
      <c r="G530" s="5"/>
      <c r="H530" s="17"/>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6"/>
      <c r="BO530" s="6"/>
      <c r="BP530" s="6"/>
      <c r="BQ530" s="6"/>
    </row>
    <row r="531" spans="1:69" x14ac:dyDescent="0.25">
      <c r="A531" s="1"/>
      <c r="B531" s="5"/>
      <c r="C531" s="5"/>
      <c r="D531" s="5"/>
      <c r="E531" s="5"/>
      <c r="F531" s="18"/>
      <c r="G531" s="5"/>
      <c r="H531" s="17"/>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6"/>
      <c r="BO531" s="6"/>
      <c r="BP531" s="6"/>
      <c r="BQ531" s="6"/>
    </row>
    <row r="532" spans="1:69" x14ac:dyDescent="0.25">
      <c r="A532" s="1"/>
      <c r="B532" s="5"/>
      <c r="C532" s="5"/>
      <c r="D532" s="5"/>
      <c r="E532" s="5"/>
      <c r="F532" s="18"/>
      <c r="G532" s="5"/>
      <c r="H532" s="17"/>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6"/>
      <c r="BO532" s="6"/>
      <c r="BP532" s="6"/>
      <c r="BQ532" s="6"/>
    </row>
    <row r="533" spans="1:69" x14ac:dyDescent="0.25">
      <c r="A533" s="1"/>
      <c r="B533" s="5"/>
      <c r="C533" s="5"/>
      <c r="D533" s="5"/>
      <c r="E533" s="5"/>
      <c r="F533" s="18"/>
      <c r="G533" s="5"/>
      <c r="H533" s="17"/>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6"/>
      <c r="BO533" s="6"/>
      <c r="BP533" s="6"/>
      <c r="BQ533" s="6"/>
    </row>
    <row r="534" spans="1:69" x14ac:dyDescent="0.25">
      <c r="A534" s="1"/>
      <c r="B534" s="5"/>
      <c r="C534" s="5"/>
      <c r="D534" s="5"/>
      <c r="E534" s="5"/>
      <c r="F534" s="18"/>
      <c r="G534" s="5"/>
      <c r="H534" s="17"/>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6"/>
      <c r="BO534" s="6"/>
      <c r="BP534" s="6"/>
      <c r="BQ534" s="6"/>
    </row>
    <row r="535" spans="1:69" x14ac:dyDescent="0.25">
      <c r="A535" s="1"/>
      <c r="B535" s="5"/>
      <c r="C535" s="5"/>
      <c r="D535" s="5"/>
      <c r="E535" s="5"/>
      <c r="F535" s="18"/>
      <c r="G535" s="5"/>
      <c r="H535" s="17"/>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6"/>
      <c r="BO535" s="6"/>
      <c r="BP535" s="6"/>
      <c r="BQ535" s="6"/>
    </row>
    <row r="536" spans="1:69" x14ac:dyDescent="0.25">
      <c r="A536" s="1"/>
      <c r="B536" s="5"/>
      <c r="C536" s="5"/>
      <c r="D536" s="5"/>
      <c r="E536" s="5"/>
      <c r="F536" s="18"/>
      <c r="G536" s="5"/>
      <c r="H536" s="17"/>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6"/>
      <c r="BO536" s="6"/>
      <c r="BP536" s="6"/>
      <c r="BQ536" s="6"/>
    </row>
    <row r="537" spans="1:69" x14ac:dyDescent="0.25">
      <c r="A537" s="1"/>
      <c r="B537" s="5"/>
      <c r="C537" s="5"/>
      <c r="D537" s="5"/>
      <c r="E537" s="5"/>
      <c r="F537" s="18"/>
      <c r="G537" s="5"/>
      <c r="H537" s="17"/>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6"/>
      <c r="BO537" s="6"/>
      <c r="BP537" s="6"/>
      <c r="BQ537" s="6"/>
    </row>
    <row r="538" spans="1:69" x14ac:dyDescent="0.25">
      <c r="A538" s="1"/>
      <c r="B538" s="5"/>
      <c r="C538" s="5"/>
      <c r="D538" s="5"/>
      <c r="E538" s="5"/>
      <c r="F538" s="18"/>
      <c r="G538" s="5"/>
      <c r="H538" s="17"/>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6"/>
      <c r="BO538" s="6"/>
      <c r="BP538" s="6"/>
      <c r="BQ538" s="6"/>
    </row>
    <row r="539" spans="1:69" x14ac:dyDescent="0.25">
      <c r="A539" s="1"/>
      <c r="B539" s="5"/>
      <c r="C539" s="5"/>
      <c r="D539" s="5"/>
      <c r="E539" s="5"/>
      <c r="F539" s="18"/>
      <c r="G539" s="5"/>
      <c r="H539" s="17"/>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6"/>
      <c r="BO539" s="6"/>
      <c r="BP539" s="6"/>
      <c r="BQ539" s="6"/>
    </row>
    <row r="540" spans="1:69" x14ac:dyDescent="0.25">
      <c r="A540" s="1"/>
      <c r="B540" s="5"/>
      <c r="C540" s="5"/>
      <c r="D540" s="5"/>
      <c r="E540" s="5"/>
      <c r="F540" s="18"/>
      <c r="G540" s="5"/>
      <c r="H540" s="17"/>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6"/>
      <c r="BO540" s="6"/>
      <c r="BP540" s="6"/>
      <c r="BQ540" s="6"/>
    </row>
    <row r="541" spans="1:69" x14ac:dyDescent="0.25">
      <c r="A541" s="1"/>
      <c r="B541" s="5"/>
      <c r="C541" s="5"/>
      <c r="D541" s="5"/>
      <c r="E541" s="5"/>
      <c r="F541" s="18"/>
      <c r="G541" s="5"/>
      <c r="H541" s="17"/>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6"/>
      <c r="BO541" s="6"/>
      <c r="BP541" s="6"/>
      <c r="BQ541" s="6"/>
    </row>
    <row r="542" spans="1:69" x14ac:dyDescent="0.25">
      <c r="A542" s="1"/>
      <c r="B542" s="5"/>
      <c r="C542" s="5"/>
      <c r="D542" s="5"/>
      <c r="E542" s="5"/>
      <c r="F542" s="18"/>
      <c r="G542" s="5"/>
      <c r="H542" s="17"/>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6"/>
      <c r="BO542" s="6"/>
      <c r="BP542" s="6"/>
      <c r="BQ542" s="6"/>
    </row>
    <row r="543" spans="1:69" x14ac:dyDescent="0.25">
      <c r="A543" s="1"/>
      <c r="B543" s="5"/>
      <c r="C543" s="5"/>
      <c r="D543" s="5"/>
      <c r="E543" s="5"/>
      <c r="F543" s="18"/>
      <c r="G543" s="5"/>
      <c r="H543" s="17"/>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6"/>
      <c r="BO543" s="6"/>
      <c r="BP543" s="6"/>
      <c r="BQ543" s="6"/>
    </row>
    <row r="544" spans="1:69" x14ac:dyDescent="0.25">
      <c r="A544" s="1"/>
      <c r="B544" s="5"/>
      <c r="C544" s="5"/>
      <c r="D544" s="5"/>
      <c r="E544" s="5"/>
      <c r="F544" s="18"/>
      <c r="G544" s="5"/>
      <c r="H544" s="17"/>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6"/>
      <c r="BO544" s="6"/>
      <c r="BP544" s="6"/>
      <c r="BQ544" s="6"/>
    </row>
    <row r="545" spans="1:69" x14ac:dyDescent="0.25">
      <c r="A545" s="1"/>
      <c r="B545" s="5"/>
      <c r="C545" s="5"/>
      <c r="D545" s="5"/>
      <c r="E545" s="5"/>
      <c r="F545" s="18"/>
      <c r="G545" s="5"/>
      <c r="H545" s="17"/>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6"/>
      <c r="BO545" s="6"/>
      <c r="BP545" s="6"/>
      <c r="BQ545" s="6"/>
    </row>
    <row r="546" spans="1:69" x14ac:dyDescent="0.25">
      <c r="A546" s="1"/>
      <c r="B546" s="5"/>
      <c r="C546" s="5"/>
      <c r="D546" s="5"/>
      <c r="E546" s="5"/>
      <c r="F546" s="18"/>
      <c r="G546" s="5"/>
      <c r="H546" s="17"/>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6"/>
      <c r="BO546" s="6"/>
      <c r="BP546" s="6"/>
      <c r="BQ546" s="6"/>
    </row>
    <row r="547" spans="1:69" x14ac:dyDescent="0.25">
      <c r="A547" s="1"/>
      <c r="B547" s="5"/>
      <c r="C547" s="5"/>
      <c r="D547" s="5"/>
      <c r="E547" s="5"/>
      <c r="F547" s="18"/>
      <c r="G547" s="5"/>
      <c r="H547" s="17"/>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6"/>
      <c r="BO547" s="6"/>
      <c r="BP547" s="6"/>
      <c r="BQ547" s="6"/>
    </row>
    <row r="548" spans="1:69" x14ac:dyDescent="0.25">
      <c r="A548" s="1"/>
      <c r="B548" s="5"/>
      <c r="C548" s="5"/>
      <c r="D548" s="5"/>
      <c r="E548" s="5"/>
      <c r="F548" s="18"/>
      <c r="G548" s="5"/>
      <c r="H548" s="17"/>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6"/>
      <c r="BO548" s="6"/>
      <c r="BP548" s="6"/>
      <c r="BQ548" s="6"/>
    </row>
    <row r="549" spans="1:69" x14ac:dyDescent="0.25">
      <c r="A549" s="1"/>
      <c r="B549" s="5"/>
      <c r="C549" s="5"/>
      <c r="D549" s="5"/>
      <c r="E549" s="5"/>
      <c r="F549" s="18"/>
      <c r="G549" s="5"/>
      <c r="H549" s="17"/>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6"/>
      <c r="BO549" s="6"/>
      <c r="BP549" s="6"/>
      <c r="BQ549" s="6"/>
    </row>
    <row r="550" spans="1:69" x14ac:dyDescent="0.25">
      <c r="A550" s="1"/>
      <c r="B550" s="5"/>
      <c r="C550" s="5"/>
      <c r="D550" s="5"/>
      <c r="E550" s="5"/>
      <c r="F550" s="18"/>
      <c r="G550" s="5"/>
      <c r="H550" s="17"/>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6"/>
      <c r="BO550" s="6"/>
      <c r="BP550" s="6"/>
      <c r="BQ550" s="6"/>
    </row>
    <row r="551" spans="1:69" x14ac:dyDescent="0.25">
      <c r="A551" s="1"/>
      <c r="B551" s="5"/>
      <c r="C551" s="5"/>
      <c r="D551" s="5"/>
      <c r="E551" s="5"/>
      <c r="F551" s="18"/>
      <c r="G551" s="5"/>
      <c r="H551" s="17"/>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6"/>
      <c r="BO551" s="6"/>
      <c r="BP551" s="6"/>
      <c r="BQ551" s="6"/>
    </row>
    <row r="552" spans="1:69" x14ac:dyDescent="0.25">
      <c r="A552" s="1"/>
      <c r="B552" s="5"/>
      <c r="C552" s="5"/>
      <c r="D552" s="5"/>
      <c r="E552" s="5"/>
      <c r="F552" s="18"/>
      <c r="G552" s="5"/>
      <c r="H552" s="17"/>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6"/>
      <c r="BO552" s="6"/>
      <c r="BP552" s="6"/>
      <c r="BQ552" s="6"/>
    </row>
    <row r="553" spans="1:69" x14ac:dyDescent="0.25">
      <c r="A553" s="1"/>
      <c r="B553" s="5"/>
      <c r="C553" s="5"/>
      <c r="D553" s="5"/>
      <c r="E553" s="5"/>
      <c r="F553" s="18"/>
      <c r="G553" s="5"/>
      <c r="H553" s="17"/>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6"/>
      <c r="BO553" s="6"/>
      <c r="BP553" s="6"/>
      <c r="BQ553" s="6"/>
    </row>
    <row r="554" spans="1:69" x14ac:dyDescent="0.25">
      <c r="A554" s="1"/>
      <c r="B554" s="5"/>
      <c r="C554" s="5"/>
      <c r="D554" s="5"/>
      <c r="E554" s="5"/>
      <c r="F554" s="18"/>
      <c r="G554" s="5"/>
      <c r="H554" s="17"/>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6"/>
      <c r="BO554" s="6"/>
      <c r="BP554" s="6"/>
      <c r="BQ554" s="6"/>
    </row>
    <row r="555" spans="1:69" x14ac:dyDescent="0.25">
      <c r="A555" s="1"/>
      <c r="B555" s="5"/>
      <c r="C555" s="5"/>
      <c r="D555" s="5"/>
      <c r="E555" s="5"/>
      <c r="F555" s="18"/>
      <c r="G555" s="5"/>
      <c r="H555" s="17"/>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6"/>
      <c r="BO555" s="6"/>
      <c r="BP555" s="6"/>
      <c r="BQ555" s="6"/>
    </row>
    <row r="556" spans="1:69" x14ac:dyDescent="0.25">
      <c r="A556" s="1"/>
      <c r="B556" s="5"/>
      <c r="C556" s="5"/>
      <c r="D556" s="5"/>
      <c r="E556" s="5"/>
      <c r="F556" s="18"/>
      <c r="G556" s="5"/>
      <c r="H556" s="17"/>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6"/>
      <c r="BO556" s="6"/>
      <c r="BP556" s="6"/>
      <c r="BQ556" s="6"/>
    </row>
    <row r="557" spans="1:69" x14ac:dyDescent="0.25">
      <c r="A557" s="1"/>
      <c r="B557" s="5"/>
      <c r="C557" s="5"/>
      <c r="D557" s="5"/>
      <c r="E557" s="5"/>
      <c r="F557" s="18"/>
      <c r="G557" s="5"/>
      <c r="H557" s="17"/>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6"/>
      <c r="BO557" s="6"/>
      <c r="BP557" s="6"/>
      <c r="BQ557" s="6"/>
    </row>
    <row r="558" spans="1:69" x14ac:dyDescent="0.25">
      <c r="A558" s="1"/>
      <c r="B558" s="5"/>
      <c r="C558" s="5"/>
      <c r="D558" s="5"/>
      <c r="E558" s="5"/>
      <c r="F558" s="18"/>
      <c r="G558" s="5"/>
      <c r="H558" s="17"/>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6"/>
      <c r="BO558" s="6"/>
      <c r="BP558" s="6"/>
      <c r="BQ558" s="6"/>
    </row>
    <row r="559" spans="1:69" x14ac:dyDescent="0.25">
      <c r="A559" s="1"/>
      <c r="B559" s="5"/>
      <c r="C559" s="5"/>
      <c r="D559" s="5"/>
      <c r="E559" s="5"/>
      <c r="F559" s="18"/>
      <c r="G559" s="5"/>
      <c r="H559" s="17"/>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6"/>
      <c r="BO559" s="6"/>
      <c r="BP559" s="6"/>
      <c r="BQ559" s="6"/>
    </row>
    <row r="560" spans="1:69" x14ac:dyDescent="0.25">
      <c r="A560" s="1"/>
      <c r="B560" s="5"/>
      <c r="C560" s="5"/>
      <c r="D560" s="5"/>
      <c r="E560" s="5"/>
      <c r="F560" s="18"/>
      <c r="G560" s="5"/>
      <c r="H560" s="17"/>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6"/>
      <c r="BO560" s="6"/>
      <c r="BP560" s="6"/>
      <c r="BQ560" s="6"/>
    </row>
    <row r="561" spans="1:69" x14ac:dyDescent="0.25">
      <c r="A561" s="1"/>
      <c r="B561" s="5"/>
      <c r="C561" s="5"/>
      <c r="D561" s="5"/>
      <c r="E561" s="5"/>
      <c r="F561" s="18"/>
      <c r="G561" s="5"/>
      <c r="H561" s="17"/>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6"/>
      <c r="BO561" s="6"/>
      <c r="BP561" s="6"/>
      <c r="BQ561" s="6"/>
    </row>
    <row r="562" spans="1:69" x14ac:dyDescent="0.25">
      <c r="A562" s="1"/>
      <c r="B562" s="5"/>
      <c r="C562" s="5"/>
      <c r="D562" s="5"/>
      <c r="E562" s="5"/>
      <c r="F562" s="18"/>
      <c r="G562" s="5"/>
      <c r="H562" s="17"/>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6"/>
      <c r="BO562" s="6"/>
      <c r="BP562" s="6"/>
      <c r="BQ562" s="6"/>
    </row>
    <row r="563" spans="1:69" x14ac:dyDescent="0.25">
      <c r="A563" s="1"/>
      <c r="B563" s="5"/>
      <c r="C563" s="5"/>
      <c r="D563" s="5"/>
      <c r="E563" s="5"/>
      <c r="F563" s="18"/>
      <c r="G563" s="5"/>
      <c r="H563" s="17"/>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6"/>
      <c r="BO563" s="6"/>
      <c r="BP563" s="6"/>
      <c r="BQ563" s="6"/>
    </row>
    <row r="564" spans="1:69" x14ac:dyDescent="0.25">
      <c r="A564" s="1"/>
      <c r="B564" s="5"/>
      <c r="C564" s="5"/>
      <c r="D564" s="5"/>
      <c r="E564" s="5"/>
      <c r="F564" s="18"/>
      <c r="G564" s="5"/>
      <c r="H564" s="17"/>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6"/>
      <c r="BO564" s="6"/>
      <c r="BP564" s="6"/>
      <c r="BQ564" s="6"/>
    </row>
    <row r="565" spans="1:69" x14ac:dyDescent="0.25">
      <c r="A565" s="1"/>
      <c r="B565" s="5"/>
      <c r="C565" s="5"/>
      <c r="D565" s="5"/>
      <c r="E565" s="5"/>
      <c r="F565" s="18"/>
      <c r="G565" s="5"/>
      <c r="H565" s="17"/>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6"/>
      <c r="BO565" s="6"/>
      <c r="BP565" s="6"/>
      <c r="BQ565" s="6"/>
    </row>
    <row r="566" spans="1:69" x14ac:dyDescent="0.25">
      <c r="A566" s="1"/>
      <c r="B566" s="5"/>
      <c r="C566" s="5"/>
      <c r="D566" s="5"/>
      <c r="E566" s="5"/>
      <c r="F566" s="18"/>
      <c r="G566" s="5"/>
      <c r="H566" s="17"/>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6"/>
      <c r="BO566" s="6"/>
      <c r="BP566" s="6"/>
      <c r="BQ566" s="6"/>
    </row>
    <row r="567" spans="1:69" x14ac:dyDescent="0.25">
      <c r="A567" s="1"/>
      <c r="B567" s="5"/>
      <c r="C567" s="5"/>
      <c r="D567" s="5"/>
      <c r="E567" s="5"/>
      <c r="F567" s="18"/>
      <c r="G567" s="5"/>
      <c r="H567" s="17"/>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6"/>
      <c r="BO567" s="6"/>
      <c r="BP567" s="6"/>
      <c r="BQ567" s="6"/>
    </row>
    <row r="568" spans="1:69" x14ac:dyDescent="0.25">
      <c r="A568" s="1"/>
      <c r="B568" s="5"/>
      <c r="C568" s="5"/>
      <c r="D568" s="5"/>
      <c r="E568" s="5"/>
      <c r="F568" s="18"/>
      <c r="G568" s="5"/>
      <c r="H568" s="17"/>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6"/>
      <c r="BO568" s="6"/>
      <c r="BP568" s="6"/>
      <c r="BQ568" s="6"/>
    </row>
    <row r="569" spans="1:69" x14ac:dyDescent="0.25">
      <c r="A569" s="1"/>
      <c r="B569" s="5"/>
      <c r="C569" s="5"/>
      <c r="D569" s="5"/>
      <c r="E569" s="5"/>
      <c r="F569" s="18"/>
      <c r="G569" s="5"/>
      <c r="H569" s="17"/>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6"/>
      <c r="BO569" s="6"/>
      <c r="BP569" s="6"/>
      <c r="BQ569" s="6"/>
    </row>
    <row r="570" spans="1:69" x14ac:dyDescent="0.25">
      <c r="A570" s="1"/>
      <c r="B570" s="5"/>
      <c r="C570" s="5"/>
      <c r="D570" s="5"/>
      <c r="E570" s="5"/>
      <c r="F570" s="18"/>
      <c r="G570" s="5"/>
      <c r="H570" s="17"/>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6"/>
      <c r="BO570" s="6"/>
      <c r="BP570" s="6"/>
      <c r="BQ570" s="6"/>
    </row>
    <row r="571" spans="1:69" x14ac:dyDescent="0.25">
      <c r="A571" s="1"/>
      <c r="B571" s="5"/>
      <c r="C571" s="5"/>
      <c r="D571" s="5"/>
      <c r="E571" s="5"/>
      <c r="F571" s="18"/>
      <c r="G571" s="5"/>
      <c r="H571" s="17"/>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6"/>
      <c r="BO571" s="6"/>
      <c r="BP571" s="6"/>
      <c r="BQ571" s="6"/>
    </row>
    <row r="572" spans="1:69" x14ac:dyDescent="0.25">
      <c r="A572" s="1"/>
      <c r="B572" s="5"/>
      <c r="C572" s="5"/>
      <c r="D572" s="5"/>
      <c r="E572" s="5"/>
      <c r="F572" s="18"/>
      <c r="G572" s="5"/>
      <c r="H572" s="17"/>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6"/>
      <c r="BO572" s="6"/>
      <c r="BP572" s="6"/>
      <c r="BQ572" s="6"/>
    </row>
    <row r="573" spans="1:69" x14ac:dyDescent="0.25">
      <c r="A573" s="1"/>
      <c r="B573" s="5"/>
      <c r="C573" s="5"/>
      <c r="D573" s="5"/>
      <c r="E573" s="5"/>
      <c r="F573" s="18"/>
      <c r="G573" s="5"/>
      <c r="H573" s="17"/>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6"/>
      <c r="BO573" s="6"/>
      <c r="BP573" s="6"/>
      <c r="BQ573" s="6"/>
    </row>
    <row r="574" spans="1:69" x14ac:dyDescent="0.25">
      <c r="A574" s="1"/>
      <c r="B574" s="5"/>
      <c r="C574" s="5"/>
      <c r="D574" s="5"/>
      <c r="E574" s="5"/>
      <c r="F574" s="18"/>
      <c r="G574" s="5"/>
      <c r="H574" s="17"/>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6"/>
      <c r="BO574" s="6"/>
      <c r="BP574" s="6"/>
      <c r="BQ574" s="6"/>
    </row>
    <row r="575" spans="1:69" x14ac:dyDescent="0.25">
      <c r="A575" s="1"/>
      <c r="B575" s="5"/>
      <c r="C575" s="5"/>
      <c r="D575" s="5"/>
      <c r="E575" s="5"/>
      <c r="F575" s="18"/>
      <c r="G575" s="5"/>
      <c r="H575" s="17"/>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6"/>
      <c r="BO575" s="6"/>
      <c r="BP575" s="6"/>
      <c r="BQ575" s="6"/>
    </row>
    <row r="576" spans="1:69" x14ac:dyDescent="0.25">
      <c r="A576" s="1"/>
      <c r="B576" s="5"/>
      <c r="C576" s="5"/>
      <c r="D576" s="5"/>
      <c r="E576" s="5"/>
      <c r="F576" s="18"/>
      <c r="G576" s="5"/>
      <c r="H576" s="17"/>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6"/>
      <c r="BO576" s="6"/>
      <c r="BP576" s="6"/>
      <c r="BQ576" s="6"/>
    </row>
    <row r="577" spans="1:69" x14ac:dyDescent="0.25">
      <c r="A577" s="1"/>
      <c r="B577" s="5"/>
      <c r="C577" s="5"/>
      <c r="D577" s="5"/>
      <c r="E577" s="5"/>
      <c r="F577" s="18"/>
      <c r="G577" s="5"/>
      <c r="H577" s="17"/>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6"/>
      <c r="BO577" s="6"/>
      <c r="BP577" s="6"/>
      <c r="BQ577" s="6"/>
    </row>
    <row r="578" spans="1:69" x14ac:dyDescent="0.25">
      <c r="A578" s="1"/>
      <c r="B578" s="5"/>
      <c r="C578" s="5"/>
      <c r="D578" s="5"/>
      <c r="E578" s="5"/>
      <c r="F578" s="18"/>
      <c r="G578" s="5"/>
      <c r="H578" s="17"/>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6"/>
      <c r="BO578" s="6"/>
      <c r="BP578" s="6"/>
      <c r="BQ578" s="6"/>
    </row>
    <row r="579" spans="1:69" x14ac:dyDescent="0.25">
      <c r="A579" s="1"/>
      <c r="B579" s="5"/>
      <c r="C579" s="5"/>
      <c r="D579" s="5"/>
      <c r="E579" s="5"/>
      <c r="F579" s="18"/>
      <c r="G579" s="5"/>
      <c r="H579" s="17"/>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6"/>
      <c r="BO579" s="6"/>
      <c r="BP579" s="6"/>
      <c r="BQ579" s="6"/>
    </row>
    <row r="580" spans="1:69" x14ac:dyDescent="0.25">
      <c r="A580" s="1"/>
      <c r="B580" s="5"/>
      <c r="C580" s="5"/>
      <c r="D580" s="5"/>
      <c r="E580" s="5"/>
      <c r="F580" s="18"/>
      <c r="G580" s="5"/>
      <c r="H580" s="17"/>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6"/>
      <c r="BO580" s="6"/>
      <c r="BP580" s="6"/>
      <c r="BQ580" s="6"/>
    </row>
    <row r="581" spans="1:69" x14ac:dyDescent="0.25">
      <c r="A581" s="1"/>
      <c r="B581" s="5"/>
      <c r="C581" s="5"/>
      <c r="D581" s="5"/>
      <c r="E581" s="5"/>
      <c r="F581" s="18"/>
      <c r="G581" s="5"/>
      <c r="H581" s="17"/>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6"/>
      <c r="BO581" s="6"/>
      <c r="BP581" s="6"/>
      <c r="BQ581" s="6"/>
    </row>
    <row r="582" spans="1:69" x14ac:dyDescent="0.25">
      <c r="A582" s="1"/>
      <c r="B582" s="5"/>
      <c r="C582" s="5"/>
      <c r="D582" s="5"/>
      <c r="E582" s="5"/>
      <c r="F582" s="18"/>
      <c r="G582" s="5"/>
      <c r="H582" s="17"/>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6"/>
      <c r="BO582" s="6"/>
      <c r="BP582" s="6"/>
      <c r="BQ582" s="6"/>
    </row>
    <row r="583" spans="1:69" x14ac:dyDescent="0.25">
      <c r="A583" s="1"/>
      <c r="B583" s="5"/>
      <c r="C583" s="5"/>
      <c r="D583" s="5"/>
      <c r="E583" s="5"/>
      <c r="F583" s="18"/>
      <c r="G583" s="5"/>
      <c r="H583" s="17"/>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6"/>
      <c r="BO583" s="6"/>
      <c r="BP583" s="6"/>
      <c r="BQ583" s="6"/>
    </row>
    <row r="584" spans="1:69" x14ac:dyDescent="0.25">
      <c r="A584" s="1"/>
      <c r="B584" s="5"/>
      <c r="C584" s="5"/>
      <c r="D584" s="5"/>
      <c r="E584" s="5"/>
      <c r="F584" s="18"/>
      <c r="G584" s="5"/>
      <c r="H584" s="17"/>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6"/>
      <c r="BO584" s="6"/>
      <c r="BP584" s="6"/>
      <c r="BQ584" s="6"/>
    </row>
    <row r="585" spans="1:69" x14ac:dyDescent="0.25">
      <c r="A585" s="1"/>
      <c r="B585" s="5"/>
      <c r="C585" s="5"/>
      <c r="D585" s="5"/>
      <c r="E585" s="5"/>
      <c r="F585" s="18"/>
      <c r="G585" s="5"/>
      <c r="H585" s="17"/>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6"/>
      <c r="BO585" s="6"/>
      <c r="BP585" s="6"/>
      <c r="BQ585" s="6"/>
    </row>
    <row r="586" spans="1:69" x14ac:dyDescent="0.25">
      <c r="A586" s="1"/>
      <c r="B586" s="5"/>
      <c r="C586" s="5"/>
      <c r="D586" s="5"/>
      <c r="E586" s="5"/>
      <c r="F586" s="18"/>
      <c r="G586" s="5"/>
      <c r="H586" s="17"/>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6"/>
      <c r="BO586" s="6"/>
      <c r="BP586" s="6"/>
      <c r="BQ586" s="6"/>
    </row>
    <row r="587" spans="1:69" x14ac:dyDescent="0.25">
      <c r="A587" s="1"/>
      <c r="B587" s="5"/>
      <c r="C587" s="5"/>
      <c r="D587" s="5"/>
      <c r="E587" s="5"/>
      <c r="F587" s="18"/>
      <c r="G587" s="5"/>
      <c r="H587" s="17"/>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6"/>
      <c r="BO587" s="6"/>
      <c r="BP587" s="6"/>
      <c r="BQ587" s="6"/>
    </row>
    <row r="588" spans="1:69" x14ac:dyDescent="0.25">
      <c r="A588" s="1"/>
      <c r="B588" s="5"/>
      <c r="C588" s="5"/>
      <c r="D588" s="5"/>
      <c r="E588" s="5"/>
      <c r="F588" s="18"/>
      <c r="G588" s="5"/>
      <c r="H588" s="17"/>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6"/>
      <c r="BO588" s="6"/>
      <c r="BP588" s="6"/>
      <c r="BQ588" s="6"/>
    </row>
    <row r="589" spans="1:69" x14ac:dyDescent="0.25">
      <c r="A589" s="1"/>
      <c r="B589" s="5"/>
      <c r="C589" s="5"/>
      <c r="D589" s="5"/>
      <c r="E589" s="5"/>
      <c r="F589" s="18"/>
      <c r="G589" s="5"/>
      <c r="H589" s="17"/>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6"/>
      <c r="BO589" s="6"/>
      <c r="BP589" s="6"/>
      <c r="BQ589" s="6"/>
    </row>
    <row r="590" spans="1:69" x14ac:dyDescent="0.25">
      <c r="A590" s="1"/>
      <c r="B590" s="5"/>
      <c r="C590" s="5"/>
      <c r="D590" s="5"/>
      <c r="E590" s="5"/>
      <c r="F590" s="18"/>
      <c r="G590" s="5"/>
      <c r="H590" s="17"/>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6"/>
      <c r="BO590" s="6"/>
      <c r="BP590" s="6"/>
      <c r="BQ590" s="6"/>
    </row>
    <row r="591" spans="1:69" x14ac:dyDescent="0.25">
      <c r="A591" s="1"/>
      <c r="B591" s="5"/>
      <c r="C591" s="5"/>
      <c r="D591" s="5"/>
      <c r="E591" s="5"/>
      <c r="F591" s="18"/>
      <c r="G591" s="5"/>
      <c r="H591" s="17"/>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6"/>
      <c r="BO591" s="6"/>
      <c r="BP591" s="6"/>
      <c r="BQ591" s="6"/>
    </row>
    <row r="592" spans="1:69" x14ac:dyDescent="0.25">
      <c r="A592" s="1"/>
      <c r="B592" s="5"/>
      <c r="C592" s="5"/>
      <c r="D592" s="5"/>
      <c r="E592" s="5"/>
      <c r="F592" s="18"/>
      <c r="G592" s="5"/>
      <c r="H592" s="17"/>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6"/>
      <c r="BO592" s="6"/>
      <c r="BP592" s="6"/>
      <c r="BQ592" s="6"/>
    </row>
    <row r="593" spans="1:69" x14ac:dyDescent="0.25">
      <c r="A593" s="1"/>
      <c r="B593" s="5"/>
      <c r="C593" s="5"/>
      <c r="D593" s="5"/>
      <c r="E593" s="5"/>
      <c r="F593" s="18"/>
      <c r="G593" s="5"/>
      <c r="H593" s="17"/>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6"/>
      <c r="BO593" s="6"/>
      <c r="BP593" s="6"/>
      <c r="BQ593" s="6"/>
    </row>
    <row r="594" spans="1:69" x14ac:dyDescent="0.25">
      <c r="A594" s="1"/>
      <c r="B594" s="5"/>
      <c r="C594" s="5"/>
      <c r="D594" s="5"/>
      <c r="E594" s="5"/>
      <c r="F594" s="18"/>
      <c r="G594" s="5"/>
      <c r="H594" s="17"/>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6"/>
      <c r="BO594" s="6"/>
      <c r="BP594" s="6"/>
      <c r="BQ594" s="6"/>
    </row>
    <row r="595" spans="1:69" x14ac:dyDescent="0.25">
      <c r="A595" s="1"/>
      <c r="B595" s="5"/>
      <c r="C595" s="5"/>
      <c r="D595" s="5"/>
      <c r="E595" s="5"/>
      <c r="F595" s="18"/>
      <c r="G595" s="5"/>
      <c r="H595" s="17"/>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6"/>
      <c r="BO595" s="6"/>
      <c r="BP595" s="6"/>
      <c r="BQ595" s="6"/>
    </row>
    <row r="596" spans="1:69" x14ac:dyDescent="0.25">
      <c r="A596" s="1"/>
      <c r="B596" s="5"/>
      <c r="C596" s="5"/>
      <c r="D596" s="5"/>
      <c r="E596" s="5"/>
      <c r="F596" s="18"/>
      <c r="G596" s="5"/>
      <c r="H596" s="17"/>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6"/>
      <c r="BO596" s="6"/>
      <c r="BP596" s="6"/>
      <c r="BQ596" s="6"/>
    </row>
    <row r="597" spans="1:69" x14ac:dyDescent="0.25">
      <c r="A597" s="1"/>
      <c r="B597" s="5"/>
      <c r="C597" s="5"/>
      <c r="D597" s="5"/>
      <c r="E597" s="5"/>
      <c r="F597" s="18"/>
      <c r="G597" s="5"/>
      <c r="H597" s="17"/>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6"/>
      <c r="BO597" s="6"/>
      <c r="BP597" s="6"/>
      <c r="BQ597" s="6"/>
    </row>
    <row r="598" spans="1:69" x14ac:dyDescent="0.25">
      <c r="A598" s="1"/>
      <c r="B598" s="5"/>
      <c r="C598" s="5"/>
      <c r="D598" s="5"/>
      <c r="E598" s="5"/>
      <c r="F598" s="18"/>
      <c r="G598" s="5"/>
      <c r="H598" s="17"/>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6"/>
      <c r="BO598" s="6"/>
      <c r="BP598" s="6"/>
      <c r="BQ598" s="6"/>
    </row>
    <row r="599" spans="1:69" x14ac:dyDescent="0.25">
      <c r="A599" s="1"/>
      <c r="B599" s="5"/>
      <c r="C599" s="5"/>
      <c r="D599" s="5"/>
      <c r="E599" s="5"/>
      <c r="F599" s="18"/>
      <c r="G599" s="5"/>
      <c r="H599" s="17"/>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6"/>
      <c r="BO599" s="6"/>
      <c r="BP599" s="6"/>
      <c r="BQ599" s="6"/>
    </row>
    <row r="600" spans="1:69" x14ac:dyDescent="0.25">
      <c r="A600" s="1"/>
      <c r="B600" s="5"/>
      <c r="C600" s="5"/>
      <c r="D600" s="5"/>
      <c r="E600" s="5"/>
      <c r="F600" s="18"/>
      <c r="G600" s="5"/>
      <c r="H600" s="17"/>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6"/>
      <c r="BO600" s="6"/>
      <c r="BP600" s="6"/>
      <c r="BQ600" s="6"/>
    </row>
    <row r="601" spans="1:69" x14ac:dyDescent="0.25">
      <c r="A601" s="1"/>
      <c r="B601" s="5"/>
      <c r="C601" s="5"/>
      <c r="D601" s="5"/>
      <c r="E601" s="5"/>
      <c r="F601" s="18"/>
      <c r="G601" s="5"/>
      <c r="H601" s="17"/>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6"/>
      <c r="BO601" s="6"/>
      <c r="BP601" s="6"/>
      <c r="BQ601" s="6"/>
    </row>
    <row r="602" spans="1:69" x14ac:dyDescent="0.25">
      <c r="A602" s="1"/>
      <c r="B602" s="5"/>
      <c r="C602" s="5"/>
      <c r="D602" s="5"/>
      <c r="E602" s="5"/>
      <c r="F602" s="18"/>
      <c r="G602" s="5"/>
      <c r="H602" s="17"/>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6"/>
      <c r="BO602" s="6"/>
      <c r="BP602" s="6"/>
      <c r="BQ602" s="6"/>
    </row>
    <row r="603" spans="1:69" x14ac:dyDescent="0.25">
      <c r="A603" s="1"/>
      <c r="B603" s="5"/>
      <c r="C603" s="5"/>
      <c r="D603" s="5"/>
      <c r="E603" s="5"/>
      <c r="F603" s="18"/>
      <c r="G603" s="5"/>
      <c r="H603" s="17"/>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6"/>
      <c r="BO603" s="6"/>
      <c r="BP603" s="6"/>
      <c r="BQ603" s="6"/>
    </row>
    <row r="604" spans="1:69" x14ac:dyDescent="0.25">
      <c r="A604" s="1"/>
      <c r="B604" s="5"/>
      <c r="C604" s="5"/>
      <c r="D604" s="5"/>
      <c r="E604" s="5"/>
      <c r="F604" s="18"/>
      <c r="G604" s="5"/>
      <c r="H604" s="17"/>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6"/>
      <c r="BO604" s="6"/>
      <c r="BP604" s="6"/>
      <c r="BQ604" s="6"/>
    </row>
    <row r="605" spans="1:69" x14ac:dyDescent="0.25">
      <c r="A605" s="1"/>
      <c r="B605" s="5"/>
      <c r="C605" s="5"/>
      <c r="D605" s="5"/>
      <c r="E605" s="5"/>
      <c r="F605" s="18"/>
      <c r="G605" s="5"/>
      <c r="H605" s="17"/>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6"/>
      <c r="BO605" s="6"/>
      <c r="BP605" s="6"/>
      <c r="BQ605" s="6"/>
    </row>
    <row r="606" spans="1:69" x14ac:dyDescent="0.25">
      <c r="A606" s="1"/>
      <c r="B606" s="5"/>
      <c r="C606" s="5"/>
      <c r="D606" s="5"/>
      <c r="E606" s="5"/>
      <c r="F606" s="18"/>
      <c r="G606" s="5"/>
      <c r="H606" s="17"/>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6"/>
      <c r="BO606" s="6"/>
      <c r="BP606" s="6"/>
      <c r="BQ606" s="6"/>
    </row>
    <row r="607" spans="1:69" x14ac:dyDescent="0.25">
      <c r="A607" s="1"/>
      <c r="B607" s="5"/>
      <c r="C607" s="5"/>
      <c r="D607" s="5"/>
      <c r="E607" s="5"/>
      <c r="F607" s="18"/>
      <c r="G607" s="5"/>
      <c r="H607" s="17"/>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6"/>
      <c r="BO607" s="6"/>
      <c r="BP607" s="6"/>
      <c r="BQ607" s="6"/>
    </row>
    <row r="608" spans="1:69" x14ac:dyDescent="0.25">
      <c r="A608" s="1"/>
      <c r="B608" s="5"/>
      <c r="C608" s="5"/>
      <c r="D608" s="5"/>
      <c r="E608" s="5"/>
      <c r="F608" s="18"/>
      <c r="G608" s="5"/>
      <c r="H608" s="17"/>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6"/>
      <c r="BO608" s="6"/>
      <c r="BP608" s="6"/>
      <c r="BQ608" s="6"/>
    </row>
    <row r="609" spans="1:69" x14ac:dyDescent="0.25">
      <c r="A609" s="1"/>
      <c r="B609" s="5"/>
      <c r="C609" s="5"/>
      <c r="D609" s="5"/>
      <c r="E609" s="5"/>
      <c r="F609" s="18"/>
      <c r="G609" s="5"/>
      <c r="H609" s="17"/>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6"/>
      <c r="BO609" s="6"/>
      <c r="BP609" s="6"/>
      <c r="BQ609" s="6"/>
    </row>
    <row r="610" spans="1:69" x14ac:dyDescent="0.25">
      <c r="A610" s="1"/>
      <c r="B610" s="5"/>
      <c r="C610" s="5"/>
      <c r="D610" s="5"/>
      <c r="E610" s="5"/>
      <c r="F610" s="18"/>
      <c r="G610" s="5"/>
      <c r="H610" s="17"/>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6"/>
      <c r="BO610" s="6"/>
      <c r="BP610" s="6"/>
      <c r="BQ610" s="6"/>
    </row>
    <row r="611" spans="1:69" x14ac:dyDescent="0.25">
      <c r="A611" s="1"/>
      <c r="B611" s="5"/>
      <c r="C611" s="5"/>
      <c r="D611" s="5"/>
      <c r="E611" s="5"/>
      <c r="F611" s="18"/>
      <c r="G611" s="5"/>
      <c r="H611" s="17"/>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6"/>
      <c r="BO611" s="6"/>
      <c r="BP611" s="6"/>
      <c r="BQ611" s="6"/>
    </row>
    <row r="612" spans="1:69" x14ac:dyDescent="0.25">
      <c r="A612" s="1"/>
      <c r="B612" s="5"/>
      <c r="C612" s="5"/>
      <c r="D612" s="5"/>
      <c r="E612" s="5"/>
      <c r="F612" s="18"/>
      <c r="G612" s="5"/>
      <c r="H612" s="17"/>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6"/>
      <c r="BO612" s="6"/>
      <c r="BP612" s="6"/>
      <c r="BQ612" s="6"/>
    </row>
    <row r="613" spans="1:69" x14ac:dyDescent="0.25">
      <c r="A613" s="1"/>
      <c r="B613" s="5"/>
      <c r="C613" s="5"/>
      <c r="D613" s="5"/>
      <c r="E613" s="5"/>
      <c r="F613" s="18"/>
      <c r="G613" s="5"/>
      <c r="H613" s="17"/>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6"/>
      <c r="BO613" s="6"/>
      <c r="BP613" s="6"/>
      <c r="BQ613" s="6"/>
    </row>
    <row r="614" spans="1:69" x14ac:dyDescent="0.25">
      <c r="A614" s="1"/>
      <c r="B614" s="5"/>
      <c r="C614" s="5"/>
      <c r="D614" s="5"/>
      <c r="E614" s="5"/>
      <c r="F614" s="18"/>
      <c r="G614" s="5"/>
      <c r="H614" s="17"/>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6"/>
      <c r="BO614" s="6"/>
      <c r="BP614" s="6"/>
      <c r="BQ614" s="6"/>
    </row>
    <row r="615" spans="1:69" x14ac:dyDescent="0.25">
      <c r="A615" s="1"/>
      <c r="B615" s="5"/>
      <c r="C615" s="5"/>
      <c r="D615" s="5"/>
      <c r="E615" s="5"/>
      <c r="F615" s="18"/>
      <c r="G615" s="5"/>
      <c r="H615" s="17"/>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6"/>
      <c r="BO615" s="6"/>
      <c r="BP615" s="6"/>
      <c r="BQ615" s="6"/>
    </row>
    <row r="616" spans="1:69" x14ac:dyDescent="0.25">
      <c r="A616" s="1"/>
      <c r="B616" s="5"/>
      <c r="C616" s="5"/>
      <c r="D616" s="5"/>
      <c r="E616" s="5"/>
      <c r="F616" s="18"/>
      <c r="G616" s="5"/>
      <c r="H616" s="17"/>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6"/>
      <c r="BO616" s="6"/>
      <c r="BP616" s="6"/>
      <c r="BQ616" s="6"/>
    </row>
    <row r="617" spans="1:69" x14ac:dyDescent="0.25">
      <c r="A617" s="1"/>
      <c r="B617" s="5"/>
      <c r="C617" s="5"/>
      <c r="D617" s="5"/>
      <c r="E617" s="5"/>
      <c r="F617" s="18"/>
      <c r="G617" s="5"/>
      <c r="H617" s="17"/>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6"/>
      <c r="BO617" s="6"/>
      <c r="BP617" s="6"/>
      <c r="BQ617" s="6"/>
    </row>
    <row r="618" spans="1:69" x14ac:dyDescent="0.25">
      <c r="A618" s="1"/>
      <c r="B618" s="5"/>
      <c r="C618" s="5"/>
      <c r="D618" s="5"/>
      <c r="E618" s="5"/>
      <c r="F618" s="18"/>
      <c r="G618" s="5"/>
      <c r="H618" s="17"/>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6"/>
      <c r="BO618" s="6"/>
      <c r="BP618" s="6"/>
      <c r="BQ618" s="6"/>
    </row>
    <row r="619" spans="1:69" x14ac:dyDescent="0.25">
      <c r="A619" s="1"/>
      <c r="B619" s="5"/>
      <c r="C619" s="5"/>
      <c r="D619" s="5"/>
      <c r="E619" s="5"/>
      <c r="F619" s="18"/>
      <c r="G619" s="5"/>
      <c r="H619" s="17"/>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6"/>
      <c r="BO619" s="6"/>
      <c r="BP619" s="6"/>
      <c r="BQ619" s="6"/>
    </row>
    <row r="620" spans="1:69" x14ac:dyDescent="0.25">
      <c r="A620" s="1"/>
      <c r="B620" s="5"/>
      <c r="C620" s="5"/>
      <c r="D620" s="5"/>
      <c r="E620" s="5"/>
      <c r="F620" s="18"/>
      <c r="G620" s="5"/>
      <c r="H620" s="17"/>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6"/>
      <c r="BO620" s="6"/>
      <c r="BP620" s="6"/>
      <c r="BQ620" s="6"/>
    </row>
    <row r="621" spans="1:69" x14ac:dyDescent="0.25">
      <c r="A621" s="1"/>
      <c r="B621" s="5"/>
      <c r="C621" s="5"/>
      <c r="D621" s="5"/>
      <c r="E621" s="5"/>
      <c r="F621" s="18"/>
      <c r="G621" s="5"/>
      <c r="H621" s="17"/>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6"/>
      <c r="BO621" s="6"/>
      <c r="BP621" s="6"/>
      <c r="BQ621" s="6"/>
    </row>
    <row r="622" spans="1:69" x14ac:dyDescent="0.25">
      <c r="A622" s="1"/>
      <c r="B622" s="5"/>
      <c r="C622" s="5"/>
      <c r="D622" s="5"/>
      <c r="E622" s="5"/>
      <c r="F622" s="18"/>
      <c r="G622" s="5"/>
      <c r="H622" s="17"/>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6"/>
      <c r="BO622" s="6"/>
      <c r="BP622" s="6"/>
      <c r="BQ622" s="6"/>
    </row>
    <row r="623" spans="1:69" x14ac:dyDescent="0.25">
      <c r="A623" s="1"/>
      <c r="B623" s="5"/>
      <c r="C623" s="5"/>
      <c r="D623" s="5"/>
      <c r="E623" s="5"/>
      <c r="F623" s="18"/>
      <c r="G623" s="5"/>
      <c r="H623" s="17"/>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6"/>
      <c r="BO623" s="6"/>
      <c r="BP623" s="6"/>
      <c r="BQ623" s="6"/>
    </row>
    <row r="624" spans="1:69" x14ac:dyDescent="0.25">
      <c r="A624" s="1"/>
      <c r="B624" s="5"/>
      <c r="C624" s="5"/>
      <c r="D624" s="5"/>
      <c r="E624" s="5"/>
      <c r="F624" s="18"/>
      <c r="G624" s="5"/>
      <c r="H624" s="17"/>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6"/>
      <c r="BO624" s="6"/>
      <c r="BP624" s="6"/>
      <c r="BQ624" s="6"/>
    </row>
    <row r="625" spans="1:69" x14ac:dyDescent="0.25">
      <c r="A625" s="1"/>
      <c r="B625" s="5"/>
      <c r="C625" s="5"/>
      <c r="D625" s="5"/>
      <c r="E625" s="5"/>
      <c r="F625" s="18"/>
      <c r="G625" s="5"/>
      <c r="H625" s="17"/>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6"/>
      <c r="BO625" s="6"/>
      <c r="BP625" s="6"/>
      <c r="BQ625" s="6"/>
    </row>
    <row r="626" spans="1:69" x14ac:dyDescent="0.25">
      <c r="A626" s="1"/>
      <c r="B626" s="5"/>
      <c r="C626" s="5"/>
      <c r="D626" s="5"/>
      <c r="E626" s="5"/>
      <c r="F626" s="18"/>
      <c r="G626" s="5"/>
      <c r="H626" s="17"/>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6"/>
      <c r="BO626" s="6"/>
      <c r="BP626" s="6"/>
      <c r="BQ626" s="6"/>
    </row>
    <row r="627" spans="1:69" x14ac:dyDescent="0.25">
      <c r="A627" s="1"/>
      <c r="B627" s="5"/>
      <c r="C627" s="5"/>
      <c r="D627" s="5"/>
      <c r="E627" s="5"/>
      <c r="F627" s="18"/>
      <c r="G627" s="5"/>
      <c r="H627" s="17"/>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6"/>
      <c r="BO627" s="6"/>
      <c r="BP627" s="6"/>
      <c r="BQ627" s="6"/>
    </row>
    <row r="628" spans="1:69" x14ac:dyDescent="0.25">
      <c r="A628" s="1"/>
      <c r="B628" s="5"/>
      <c r="C628" s="5"/>
      <c r="D628" s="5"/>
      <c r="E628" s="5"/>
      <c r="F628" s="18"/>
      <c r="G628" s="5"/>
      <c r="H628" s="17"/>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6"/>
      <c r="BO628" s="6"/>
      <c r="BP628" s="6"/>
      <c r="BQ628" s="6"/>
    </row>
    <row r="629" spans="1:69" x14ac:dyDescent="0.25">
      <c r="A629" s="1"/>
      <c r="B629" s="5"/>
      <c r="C629" s="5"/>
      <c r="D629" s="5"/>
      <c r="E629" s="5"/>
      <c r="F629" s="18"/>
      <c r="G629" s="5"/>
      <c r="H629" s="17"/>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6"/>
      <c r="BO629" s="6"/>
      <c r="BP629" s="6"/>
      <c r="BQ629" s="6"/>
    </row>
    <row r="630" spans="1:69" x14ac:dyDescent="0.25">
      <c r="A630" s="1"/>
      <c r="B630" s="5"/>
      <c r="C630" s="5"/>
      <c r="D630" s="5"/>
      <c r="E630" s="5"/>
      <c r="F630" s="18"/>
      <c r="G630" s="5"/>
      <c r="H630" s="17"/>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6"/>
      <c r="BO630" s="6"/>
      <c r="BP630" s="6"/>
      <c r="BQ630" s="6"/>
    </row>
    <row r="631" spans="1:69" x14ac:dyDescent="0.25">
      <c r="A631" s="1"/>
      <c r="B631" s="5"/>
      <c r="C631" s="5"/>
      <c r="D631" s="5"/>
      <c r="E631" s="5"/>
      <c r="F631" s="18"/>
      <c r="G631" s="5"/>
      <c r="H631" s="17"/>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6"/>
      <c r="BO631" s="6"/>
      <c r="BP631" s="6"/>
      <c r="BQ631" s="6"/>
    </row>
    <row r="632" spans="1:69" x14ac:dyDescent="0.25">
      <c r="A632" s="1"/>
      <c r="B632" s="5"/>
      <c r="C632" s="5"/>
      <c r="D632" s="5"/>
      <c r="E632" s="5"/>
      <c r="F632" s="18"/>
      <c r="G632" s="5"/>
      <c r="H632" s="17"/>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6"/>
      <c r="BO632" s="6"/>
      <c r="BP632" s="6"/>
      <c r="BQ632" s="6"/>
    </row>
    <row r="633" spans="1:69" x14ac:dyDescent="0.25">
      <c r="A633" s="1"/>
      <c r="B633" s="5"/>
      <c r="C633" s="5"/>
      <c r="D633" s="5"/>
      <c r="E633" s="5"/>
      <c r="F633" s="18"/>
      <c r="G633" s="5"/>
      <c r="H633" s="17"/>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6"/>
      <c r="BO633" s="6"/>
      <c r="BP633" s="6"/>
      <c r="BQ633" s="6"/>
    </row>
    <row r="634" spans="1:69" x14ac:dyDescent="0.25">
      <c r="A634" s="1"/>
      <c r="B634" s="5"/>
      <c r="C634" s="5"/>
      <c r="D634" s="5"/>
      <c r="E634" s="5"/>
      <c r="F634" s="18"/>
      <c r="G634" s="5"/>
      <c r="H634" s="17"/>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6"/>
      <c r="BO634" s="6"/>
      <c r="BP634" s="6"/>
      <c r="BQ634" s="6"/>
    </row>
    <row r="635" spans="1:69" x14ac:dyDescent="0.25">
      <c r="A635" s="1"/>
      <c r="B635" s="5"/>
      <c r="C635" s="5"/>
      <c r="D635" s="5"/>
      <c r="E635" s="5"/>
      <c r="F635" s="18"/>
      <c r="G635" s="5"/>
      <c r="H635" s="17"/>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6"/>
      <c r="BO635" s="6"/>
      <c r="BP635" s="6"/>
      <c r="BQ635" s="6"/>
    </row>
    <row r="636" spans="1:69" x14ac:dyDescent="0.25">
      <c r="A636" s="1"/>
      <c r="B636" s="5"/>
      <c r="C636" s="5"/>
      <c r="D636" s="5"/>
      <c r="E636" s="5"/>
      <c r="F636" s="18"/>
      <c r="G636" s="5"/>
      <c r="H636" s="17"/>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6"/>
      <c r="BO636" s="6"/>
      <c r="BP636" s="6"/>
      <c r="BQ636" s="6"/>
    </row>
    <row r="637" spans="1:69" x14ac:dyDescent="0.25">
      <c r="A637" s="1"/>
      <c r="B637" s="5"/>
      <c r="C637" s="5"/>
      <c r="D637" s="5"/>
      <c r="E637" s="5"/>
      <c r="F637" s="18"/>
      <c r="G637" s="5"/>
      <c r="H637" s="17"/>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6"/>
      <c r="BO637" s="6"/>
      <c r="BP637" s="6"/>
      <c r="BQ637" s="6"/>
    </row>
    <row r="638" spans="1:69" x14ac:dyDescent="0.25">
      <c r="A638" s="1"/>
      <c r="B638" s="5"/>
      <c r="C638" s="5"/>
      <c r="D638" s="5"/>
      <c r="E638" s="5"/>
      <c r="F638" s="18"/>
      <c r="G638" s="5"/>
      <c r="H638" s="17"/>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6"/>
      <c r="BO638" s="6"/>
      <c r="BP638" s="6"/>
      <c r="BQ638" s="6"/>
    </row>
    <row r="639" spans="1:69" x14ac:dyDescent="0.25">
      <c r="A639" s="1"/>
      <c r="B639" s="5"/>
      <c r="C639" s="5"/>
      <c r="D639" s="5"/>
      <c r="E639" s="5"/>
      <c r="F639" s="18"/>
      <c r="G639" s="5"/>
      <c r="H639" s="17"/>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6"/>
      <c r="BO639" s="6"/>
      <c r="BP639" s="6"/>
      <c r="BQ639" s="6"/>
    </row>
    <row r="640" spans="1:69" x14ac:dyDescent="0.25">
      <c r="A640" s="1"/>
      <c r="B640" s="5"/>
      <c r="C640" s="5"/>
      <c r="D640" s="5"/>
      <c r="E640" s="5"/>
      <c r="F640" s="18"/>
      <c r="G640" s="5"/>
      <c r="H640" s="17"/>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6"/>
      <c r="BO640" s="6"/>
      <c r="BP640" s="6"/>
      <c r="BQ640" s="6"/>
    </row>
    <row r="641" spans="1:69" x14ac:dyDescent="0.25">
      <c r="A641" s="1"/>
      <c r="B641" s="5"/>
      <c r="C641" s="5"/>
      <c r="D641" s="5"/>
      <c r="E641" s="5"/>
      <c r="F641" s="18"/>
      <c r="G641" s="5"/>
      <c r="H641" s="17"/>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6"/>
      <c r="BO641" s="6"/>
      <c r="BP641" s="6"/>
      <c r="BQ641" s="6"/>
    </row>
    <row r="642" spans="1:69" x14ac:dyDescent="0.25">
      <c r="A642" s="1"/>
      <c r="B642" s="5"/>
      <c r="C642" s="5"/>
      <c r="D642" s="5"/>
      <c r="E642" s="5"/>
      <c r="F642" s="18"/>
      <c r="G642" s="5"/>
      <c r="H642" s="17"/>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6"/>
      <c r="BO642" s="6"/>
      <c r="BP642" s="6"/>
      <c r="BQ642" s="6"/>
    </row>
    <row r="643" spans="1:69" x14ac:dyDescent="0.25">
      <c r="A643" s="1"/>
      <c r="B643" s="5"/>
      <c r="C643" s="5"/>
      <c r="D643" s="5"/>
      <c r="E643" s="5"/>
      <c r="F643" s="18"/>
      <c r="G643" s="5"/>
      <c r="H643" s="17"/>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6"/>
      <c r="BO643" s="6"/>
      <c r="BP643" s="6"/>
      <c r="BQ643" s="6"/>
    </row>
    <row r="644" spans="1:69" x14ac:dyDescent="0.25">
      <c r="A644" s="1"/>
      <c r="B644" s="5"/>
      <c r="C644" s="5"/>
      <c r="D644" s="5"/>
      <c r="E644" s="5"/>
      <c r="F644" s="18"/>
      <c r="G644" s="5"/>
      <c r="H644" s="17"/>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6"/>
      <c r="BO644" s="6"/>
      <c r="BP644" s="6"/>
      <c r="BQ644" s="6"/>
    </row>
    <row r="645" spans="1:69" x14ac:dyDescent="0.25">
      <c r="A645" s="1"/>
      <c r="B645" s="5"/>
      <c r="C645" s="5"/>
      <c r="D645" s="5"/>
      <c r="E645" s="5"/>
      <c r="F645" s="18"/>
      <c r="G645" s="5"/>
      <c r="H645" s="17"/>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6"/>
      <c r="BO645" s="6"/>
      <c r="BP645" s="6"/>
      <c r="BQ645" s="6"/>
    </row>
    <row r="646" spans="1:69" x14ac:dyDescent="0.25">
      <c r="A646" s="1"/>
      <c r="B646" s="5"/>
      <c r="C646" s="5"/>
      <c r="D646" s="5"/>
      <c r="E646" s="5"/>
      <c r="F646" s="18"/>
      <c r="G646" s="5"/>
      <c r="H646" s="17"/>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6"/>
      <c r="BO646" s="6"/>
      <c r="BP646" s="6"/>
      <c r="BQ646" s="6"/>
    </row>
    <row r="647" spans="1:69" x14ac:dyDescent="0.25">
      <c r="A647" s="1"/>
      <c r="B647" s="5"/>
      <c r="C647" s="5"/>
      <c r="D647" s="5"/>
      <c r="E647" s="5"/>
      <c r="F647" s="18"/>
      <c r="G647" s="5"/>
      <c r="H647" s="17"/>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6"/>
      <c r="BO647" s="6"/>
      <c r="BP647" s="6"/>
      <c r="BQ647" s="6"/>
    </row>
    <row r="648" spans="1:69" x14ac:dyDescent="0.25">
      <c r="A648" s="1"/>
      <c r="B648" s="5"/>
      <c r="C648" s="5"/>
      <c r="D648" s="5"/>
      <c r="E648" s="5"/>
      <c r="F648" s="18"/>
      <c r="G648" s="5"/>
      <c r="H648" s="17"/>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6"/>
      <c r="BO648" s="6"/>
      <c r="BP648" s="6"/>
      <c r="BQ648" s="6"/>
    </row>
    <row r="649" spans="1:69" x14ac:dyDescent="0.25">
      <c r="A649" s="1"/>
      <c r="B649" s="5"/>
      <c r="C649" s="5"/>
      <c r="D649" s="5"/>
      <c r="E649" s="5"/>
      <c r="F649" s="18"/>
      <c r="G649" s="5"/>
      <c r="H649" s="17"/>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6"/>
      <c r="BO649" s="6"/>
      <c r="BP649" s="6"/>
      <c r="BQ649" s="6"/>
    </row>
    <row r="650" spans="1:69" x14ac:dyDescent="0.25">
      <c r="A650" s="1"/>
      <c r="B650" s="5"/>
      <c r="C650" s="5"/>
      <c r="D650" s="5"/>
      <c r="E650" s="5"/>
      <c r="F650" s="18"/>
      <c r="G650" s="5"/>
      <c r="H650" s="17"/>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6"/>
      <c r="BO650" s="6"/>
      <c r="BP650" s="6"/>
      <c r="BQ650" s="6"/>
    </row>
    <row r="651" spans="1:69" x14ac:dyDescent="0.25">
      <c r="A651" s="1"/>
      <c r="B651" s="5"/>
      <c r="C651" s="5"/>
      <c r="D651" s="5"/>
      <c r="E651" s="5"/>
      <c r="F651" s="18"/>
      <c r="G651" s="5"/>
      <c r="H651" s="17"/>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6"/>
      <c r="BO651" s="6"/>
      <c r="BP651" s="6"/>
      <c r="BQ651" s="6"/>
    </row>
    <row r="652" spans="1:69" x14ac:dyDescent="0.25">
      <c r="A652" s="1"/>
      <c r="B652" s="5"/>
      <c r="C652" s="5"/>
      <c r="D652" s="5"/>
      <c r="E652" s="5"/>
      <c r="F652" s="18"/>
      <c r="G652" s="5"/>
      <c r="H652" s="17"/>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6"/>
      <c r="BO652" s="6"/>
      <c r="BP652" s="6"/>
      <c r="BQ652" s="6"/>
    </row>
    <row r="653" spans="1:69" x14ac:dyDescent="0.25">
      <c r="A653" s="1"/>
      <c r="B653" s="5"/>
      <c r="C653" s="5"/>
      <c r="D653" s="5"/>
      <c r="E653" s="5"/>
      <c r="F653" s="18"/>
      <c r="G653" s="5"/>
      <c r="H653" s="17"/>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6"/>
      <c r="BO653" s="6"/>
      <c r="BP653" s="6"/>
      <c r="BQ653" s="6"/>
    </row>
    <row r="654" spans="1:69" x14ac:dyDescent="0.25">
      <c r="A654" s="1"/>
      <c r="B654" s="5"/>
      <c r="C654" s="5"/>
      <c r="D654" s="5"/>
      <c r="E654" s="5"/>
      <c r="F654" s="18"/>
      <c r="G654" s="5"/>
      <c r="H654" s="17"/>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6"/>
      <c r="BO654" s="6"/>
      <c r="BP654" s="6"/>
      <c r="BQ654" s="6"/>
    </row>
    <row r="655" spans="1:69" x14ac:dyDescent="0.25">
      <c r="A655" s="1"/>
      <c r="B655" s="5"/>
      <c r="C655" s="5"/>
      <c r="D655" s="5"/>
      <c r="E655" s="5"/>
      <c r="F655" s="18"/>
      <c r="G655" s="5"/>
      <c r="H655" s="17"/>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6"/>
      <c r="BO655" s="6"/>
      <c r="BP655" s="6"/>
      <c r="BQ655" s="6"/>
    </row>
    <row r="656" spans="1:69" x14ac:dyDescent="0.25">
      <c r="A656" s="1"/>
      <c r="B656" s="5"/>
      <c r="C656" s="5"/>
      <c r="D656" s="5"/>
      <c r="E656" s="5"/>
      <c r="F656" s="18"/>
      <c r="G656" s="5"/>
      <c r="H656" s="17"/>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6"/>
      <c r="BO656" s="6"/>
      <c r="BP656" s="6"/>
      <c r="BQ656" s="6"/>
    </row>
    <row r="657" spans="1:69" x14ac:dyDescent="0.25">
      <c r="A657" s="1"/>
      <c r="B657" s="5"/>
      <c r="C657" s="5"/>
      <c r="D657" s="5"/>
      <c r="E657" s="5"/>
      <c r="F657" s="18"/>
      <c r="G657" s="5"/>
      <c r="H657" s="17"/>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6"/>
      <c r="BO657" s="6"/>
      <c r="BP657" s="6"/>
      <c r="BQ657" s="6"/>
    </row>
    <row r="658" spans="1:69" x14ac:dyDescent="0.25">
      <c r="A658" s="1"/>
      <c r="B658" s="5"/>
      <c r="C658" s="5"/>
      <c r="D658" s="5"/>
      <c r="E658" s="5"/>
      <c r="F658" s="18"/>
      <c r="G658" s="5"/>
      <c r="H658" s="17"/>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6"/>
      <c r="BO658" s="6"/>
      <c r="BP658" s="6"/>
      <c r="BQ658" s="6"/>
    </row>
    <row r="659" spans="1:69" x14ac:dyDescent="0.25">
      <c r="A659" s="1"/>
      <c r="B659" s="5"/>
      <c r="C659" s="5"/>
      <c r="D659" s="5"/>
      <c r="E659" s="5"/>
      <c r="F659" s="18"/>
      <c r="G659" s="5"/>
      <c r="H659" s="17"/>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6"/>
      <c r="BO659" s="6"/>
      <c r="BP659" s="6"/>
      <c r="BQ659" s="6"/>
    </row>
    <row r="660" spans="1:69" x14ac:dyDescent="0.25">
      <c r="A660" s="1"/>
      <c r="B660" s="5"/>
      <c r="C660" s="5"/>
      <c r="D660" s="5"/>
      <c r="E660" s="5"/>
      <c r="F660" s="18"/>
      <c r="G660" s="5"/>
      <c r="H660" s="17"/>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6"/>
      <c r="BO660" s="6"/>
      <c r="BP660" s="6"/>
      <c r="BQ660" s="6"/>
    </row>
    <row r="661" spans="1:69" x14ac:dyDescent="0.25">
      <c r="A661" s="1"/>
      <c r="B661" s="5"/>
      <c r="C661" s="5"/>
      <c r="D661" s="5"/>
      <c r="E661" s="5"/>
      <c r="F661" s="18"/>
      <c r="G661" s="5"/>
      <c r="H661" s="17"/>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6"/>
      <c r="BO661" s="6"/>
      <c r="BP661" s="6"/>
      <c r="BQ661" s="6"/>
    </row>
    <row r="662" spans="1:69" x14ac:dyDescent="0.25">
      <c r="A662" s="1"/>
      <c r="B662" s="5"/>
      <c r="C662" s="5"/>
      <c r="D662" s="5"/>
      <c r="E662" s="5"/>
      <c r="F662" s="18"/>
      <c r="G662" s="5"/>
      <c r="H662" s="17"/>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6"/>
      <c r="BO662" s="6"/>
      <c r="BP662" s="6"/>
      <c r="BQ662" s="6"/>
    </row>
    <row r="663" spans="1:69" x14ac:dyDescent="0.25">
      <c r="A663" s="1"/>
      <c r="B663" s="5"/>
      <c r="C663" s="5"/>
      <c r="D663" s="5"/>
      <c r="E663" s="5"/>
      <c r="F663" s="18"/>
      <c r="G663" s="5"/>
      <c r="H663" s="17"/>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6"/>
      <c r="BO663" s="6"/>
      <c r="BP663" s="6"/>
      <c r="BQ663" s="6"/>
    </row>
    <row r="664" spans="1:69" x14ac:dyDescent="0.25">
      <c r="A664" s="1"/>
      <c r="B664" s="5"/>
      <c r="C664" s="5"/>
      <c r="D664" s="5"/>
      <c r="E664" s="5"/>
      <c r="F664" s="18"/>
      <c r="G664" s="5"/>
      <c r="H664" s="17"/>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6"/>
      <c r="BO664" s="6"/>
      <c r="BP664" s="6"/>
      <c r="BQ664" s="6"/>
    </row>
    <row r="665" spans="1:69" x14ac:dyDescent="0.25">
      <c r="A665" s="1"/>
      <c r="B665" s="5"/>
      <c r="C665" s="5"/>
      <c r="D665" s="5"/>
      <c r="E665" s="5"/>
      <c r="F665" s="18"/>
      <c r="G665" s="5"/>
      <c r="H665" s="17"/>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6"/>
      <c r="BO665" s="6"/>
      <c r="BP665" s="6"/>
      <c r="BQ665" s="6"/>
    </row>
    <row r="666" spans="1:69" x14ac:dyDescent="0.25">
      <c r="A666" s="1"/>
      <c r="B666" s="5"/>
      <c r="C666" s="5"/>
      <c r="D666" s="5"/>
      <c r="E666" s="5"/>
      <c r="F666" s="18"/>
      <c r="G666" s="5"/>
      <c r="H666" s="17"/>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6"/>
      <c r="BO666" s="6"/>
      <c r="BP666" s="6"/>
      <c r="BQ666" s="6"/>
    </row>
    <row r="667" spans="1:69" x14ac:dyDescent="0.25">
      <c r="A667" s="1"/>
      <c r="B667" s="5"/>
      <c r="C667" s="5"/>
      <c r="D667" s="5"/>
      <c r="E667" s="5"/>
      <c r="F667" s="18"/>
      <c r="G667" s="5"/>
      <c r="H667" s="17"/>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6"/>
      <c r="BO667" s="6"/>
      <c r="BP667" s="6"/>
      <c r="BQ667" s="6"/>
    </row>
    <row r="668" spans="1:69" x14ac:dyDescent="0.25">
      <c r="A668" s="1"/>
      <c r="B668" s="5"/>
      <c r="C668" s="5"/>
      <c r="D668" s="5"/>
      <c r="E668" s="5"/>
      <c r="F668" s="18"/>
      <c r="G668" s="5"/>
      <c r="H668" s="17"/>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6"/>
      <c r="BO668" s="6"/>
      <c r="BP668" s="6"/>
      <c r="BQ668" s="6"/>
    </row>
    <row r="669" spans="1:69" x14ac:dyDescent="0.25">
      <c r="A669" s="1"/>
      <c r="B669" s="5"/>
      <c r="C669" s="5"/>
      <c r="D669" s="5"/>
      <c r="E669" s="5"/>
      <c r="F669" s="18"/>
      <c r="G669" s="5"/>
      <c r="H669" s="17"/>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6"/>
      <c r="BO669" s="6"/>
      <c r="BP669" s="6"/>
      <c r="BQ669" s="6"/>
    </row>
    <row r="670" spans="1:69" x14ac:dyDescent="0.25">
      <c r="A670" s="1"/>
      <c r="B670" s="5"/>
      <c r="C670" s="5"/>
      <c r="D670" s="5"/>
      <c r="E670" s="5"/>
      <c r="F670" s="18"/>
      <c r="G670" s="5"/>
      <c r="H670" s="17"/>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6"/>
      <c r="BO670" s="6"/>
      <c r="BP670" s="6"/>
      <c r="BQ670" s="6"/>
    </row>
    <row r="671" spans="1:69" x14ac:dyDescent="0.25">
      <c r="A671" s="1"/>
      <c r="B671" s="5"/>
      <c r="C671" s="5"/>
      <c r="D671" s="5"/>
      <c r="E671" s="5"/>
      <c r="F671" s="18"/>
      <c r="G671" s="5"/>
      <c r="H671" s="17"/>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6"/>
      <c r="BO671" s="6"/>
      <c r="BP671" s="6"/>
      <c r="BQ671" s="6"/>
    </row>
    <row r="672" spans="1:69" x14ac:dyDescent="0.25">
      <c r="A672" s="1"/>
      <c r="B672" s="5"/>
      <c r="C672" s="5"/>
      <c r="D672" s="5"/>
      <c r="E672" s="5"/>
      <c r="F672" s="18"/>
      <c r="G672" s="5"/>
      <c r="H672" s="17"/>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6"/>
      <c r="BO672" s="6"/>
      <c r="BP672" s="6"/>
      <c r="BQ672" s="6"/>
    </row>
    <row r="673" spans="1:69" x14ac:dyDescent="0.25">
      <c r="A673" s="1"/>
      <c r="B673" s="5"/>
      <c r="C673" s="5"/>
      <c r="D673" s="5"/>
      <c r="E673" s="5"/>
      <c r="F673" s="18"/>
      <c r="G673" s="5"/>
      <c r="H673" s="17"/>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6"/>
      <c r="BO673" s="6"/>
      <c r="BP673" s="6"/>
      <c r="BQ673" s="6"/>
    </row>
    <row r="674" spans="1:69" x14ac:dyDescent="0.25">
      <c r="A674" s="1"/>
      <c r="B674" s="5"/>
      <c r="C674" s="5"/>
      <c r="D674" s="5"/>
      <c r="E674" s="5"/>
      <c r="F674" s="18"/>
      <c r="G674" s="5"/>
      <c r="H674" s="17"/>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6"/>
      <c r="BO674" s="6"/>
      <c r="BP674" s="6"/>
      <c r="BQ674" s="6"/>
    </row>
    <row r="675" spans="1:69" x14ac:dyDescent="0.25">
      <c r="A675" s="1"/>
      <c r="B675" s="5"/>
      <c r="C675" s="5"/>
      <c r="D675" s="5"/>
      <c r="E675" s="5"/>
      <c r="F675" s="18"/>
      <c r="G675" s="5"/>
      <c r="H675" s="17"/>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6"/>
      <c r="BO675" s="6"/>
      <c r="BP675" s="6"/>
      <c r="BQ675" s="6"/>
    </row>
    <row r="676" spans="1:69" x14ac:dyDescent="0.25">
      <c r="A676" s="1"/>
      <c r="B676" s="5"/>
      <c r="C676" s="5"/>
      <c r="D676" s="5"/>
      <c r="E676" s="5"/>
      <c r="F676" s="18"/>
      <c r="G676" s="5"/>
      <c r="H676" s="17"/>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6"/>
      <c r="BO676" s="6"/>
      <c r="BP676" s="6"/>
      <c r="BQ676" s="6"/>
    </row>
    <row r="677" spans="1:69" x14ac:dyDescent="0.25">
      <c r="A677" s="1"/>
      <c r="B677" s="5"/>
      <c r="C677" s="5"/>
      <c r="D677" s="5"/>
      <c r="E677" s="5"/>
      <c r="F677" s="18"/>
      <c r="G677" s="5"/>
      <c r="H677" s="17"/>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6"/>
      <c r="BO677" s="6"/>
      <c r="BP677" s="6"/>
      <c r="BQ677" s="6"/>
    </row>
    <row r="678" spans="1:69" x14ac:dyDescent="0.25">
      <c r="A678" s="1"/>
      <c r="B678" s="5"/>
      <c r="C678" s="5"/>
      <c r="D678" s="5"/>
      <c r="E678" s="5"/>
      <c r="F678" s="18"/>
      <c r="G678" s="5"/>
      <c r="H678" s="17"/>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6"/>
      <c r="BO678" s="6"/>
      <c r="BP678" s="6"/>
      <c r="BQ678" s="6"/>
    </row>
    <row r="679" spans="1:69" x14ac:dyDescent="0.25">
      <c r="A679" s="1"/>
      <c r="B679" s="5"/>
      <c r="C679" s="5"/>
      <c r="D679" s="5"/>
      <c r="E679" s="5"/>
      <c r="F679" s="18"/>
      <c r="G679" s="5"/>
      <c r="H679" s="17"/>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6"/>
      <c r="BO679" s="6"/>
      <c r="BP679" s="6"/>
      <c r="BQ679" s="6"/>
    </row>
    <row r="680" spans="1:69" x14ac:dyDescent="0.25">
      <c r="A680" s="1"/>
      <c r="B680" s="5"/>
      <c r="C680" s="5"/>
      <c r="D680" s="5"/>
      <c r="E680" s="5"/>
      <c r="F680" s="18"/>
      <c r="G680" s="5"/>
      <c r="H680" s="17"/>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6"/>
      <c r="BO680" s="6"/>
      <c r="BP680" s="6"/>
      <c r="BQ680" s="6"/>
    </row>
    <row r="681" spans="1:69" x14ac:dyDescent="0.25">
      <c r="A681" s="1"/>
      <c r="B681" s="5"/>
      <c r="C681" s="5"/>
      <c r="D681" s="5"/>
      <c r="E681" s="5"/>
      <c r="F681" s="18"/>
      <c r="G681" s="5"/>
      <c r="H681" s="17"/>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6"/>
      <c r="BO681" s="6"/>
      <c r="BP681" s="6"/>
      <c r="BQ681" s="6"/>
    </row>
    <row r="682" spans="1:69" x14ac:dyDescent="0.25">
      <c r="A682" s="1"/>
      <c r="B682" s="5"/>
      <c r="C682" s="5"/>
      <c r="D682" s="5"/>
      <c r="E682" s="5"/>
      <c r="F682" s="18"/>
      <c r="G682" s="5"/>
      <c r="H682" s="17"/>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6"/>
      <c r="BO682" s="6"/>
      <c r="BP682" s="6"/>
      <c r="BQ682" s="6"/>
    </row>
    <row r="683" spans="1:69" x14ac:dyDescent="0.25">
      <c r="A683" s="1"/>
      <c r="B683" s="5"/>
      <c r="C683" s="5"/>
      <c r="D683" s="5"/>
      <c r="E683" s="5"/>
      <c r="F683" s="18"/>
      <c r="G683" s="5"/>
      <c r="H683" s="17"/>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6"/>
      <c r="BO683" s="6"/>
      <c r="BP683" s="6"/>
      <c r="BQ683" s="6"/>
    </row>
    <row r="684" spans="1:69" x14ac:dyDescent="0.25">
      <c r="A684" s="1"/>
      <c r="B684" s="5"/>
      <c r="C684" s="5"/>
      <c r="D684" s="5"/>
      <c r="E684" s="5"/>
      <c r="F684" s="18"/>
      <c r="G684" s="5"/>
      <c r="H684" s="17"/>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6"/>
      <c r="BO684" s="6"/>
      <c r="BP684" s="6"/>
      <c r="BQ684" s="6"/>
    </row>
    <row r="685" spans="1:69" x14ac:dyDescent="0.25">
      <c r="A685" s="1"/>
      <c r="B685" s="5"/>
      <c r="C685" s="5"/>
      <c r="D685" s="5"/>
      <c r="E685" s="5"/>
      <c r="F685" s="18"/>
      <c r="G685" s="5"/>
      <c r="H685" s="17"/>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6"/>
      <c r="BO685" s="6"/>
      <c r="BP685" s="6"/>
      <c r="BQ685" s="6"/>
    </row>
    <row r="686" spans="1:69" x14ac:dyDescent="0.25">
      <c r="A686" s="1"/>
      <c r="B686" s="5"/>
      <c r="C686" s="5"/>
      <c r="D686" s="5"/>
      <c r="E686" s="5"/>
      <c r="F686" s="18"/>
      <c r="G686" s="5"/>
      <c r="H686" s="17"/>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6"/>
      <c r="BO686" s="6"/>
      <c r="BP686" s="6"/>
      <c r="BQ686" s="6"/>
    </row>
    <row r="687" spans="1:69" x14ac:dyDescent="0.25">
      <c r="A687" s="1"/>
      <c r="B687" s="5"/>
      <c r="C687" s="5"/>
      <c r="D687" s="5"/>
      <c r="E687" s="5"/>
      <c r="F687" s="18"/>
      <c r="G687" s="5"/>
      <c r="H687" s="17"/>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6"/>
      <c r="BO687" s="6"/>
      <c r="BP687" s="6"/>
      <c r="BQ687" s="6"/>
    </row>
    <row r="688" spans="1:69" x14ac:dyDescent="0.25">
      <c r="A688" s="1"/>
      <c r="B688" s="5"/>
      <c r="C688" s="5"/>
      <c r="D688" s="5"/>
      <c r="E688" s="5"/>
      <c r="F688" s="18"/>
      <c r="G688" s="5"/>
      <c r="H688" s="17"/>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6"/>
      <c r="BO688" s="6"/>
      <c r="BP688" s="6"/>
      <c r="BQ688" s="6"/>
    </row>
    <row r="689" spans="1:69" x14ac:dyDescent="0.25">
      <c r="A689" s="1"/>
      <c r="B689" s="5"/>
      <c r="C689" s="5"/>
      <c r="D689" s="5"/>
      <c r="E689" s="5"/>
      <c r="F689" s="18"/>
      <c r="G689" s="5"/>
      <c r="H689" s="17"/>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6"/>
      <c r="BO689" s="6"/>
      <c r="BP689" s="6"/>
      <c r="BQ689" s="6"/>
    </row>
    <row r="690" spans="1:69" x14ac:dyDescent="0.25">
      <c r="A690" s="1"/>
      <c r="B690" s="5"/>
      <c r="C690" s="5"/>
      <c r="D690" s="5"/>
      <c r="E690" s="5"/>
      <c r="F690" s="18"/>
      <c r="G690" s="5"/>
      <c r="H690" s="17"/>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6"/>
      <c r="BO690" s="6"/>
      <c r="BP690" s="6"/>
      <c r="BQ690" s="6"/>
    </row>
    <row r="691" spans="1:69" x14ac:dyDescent="0.25">
      <c r="A691" s="1"/>
      <c r="B691" s="5"/>
      <c r="C691" s="5"/>
      <c r="D691" s="5"/>
      <c r="E691" s="5"/>
      <c r="F691" s="18"/>
      <c r="G691" s="5"/>
      <c r="H691" s="17"/>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6"/>
      <c r="BO691" s="6"/>
      <c r="BP691" s="6"/>
      <c r="BQ691" s="6"/>
    </row>
    <row r="692" spans="1:69" x14ac:dyDescent="0.25">
      <c r="A692" s="1"/>
      <c r="B692" s="5"/>
      <c r="C692" s="5"/>
      <c r="D692" s="5"/>
      <c r="E692" s="5"/>
      <c r="F692" s="18"/>
      <c r="G692" s="5"/>
      <c r="H692" s="17"/>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6"/>
      <c r="BO692" s="6"/>
      <c r="BP692" s="6"/>
      <c r="BQ692" s="6"/>
    </row>
    <row r="693" spans="1:69" x14ac:dyDescent="0.25">
      <c r="A693" s="1"/>
      <c r="B693" s="5"/>
      <c r="C693" s="5"/>
      <c r="D693" s="5"/>
      <c r="E693" s="5"/>
      <c r="F693" s="18"/>
      <c r="G693" s="5"/>
      <c r="H693" s="17"/>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6"/>
      <c r="BO693" s="6"/>
      <c r="BP693" s="6"/>
      <c r="BQ693" s="6"/>
    </row>
    <row r="694" spans="1:69" x14ac:dyDescent="0.25">
      <c r="A694" s="1"/>
      <c r="B694" s="5"/>
      <c r="C694" s="5"/>
      <c r="D694" s="5"/>
      <c r="E694" s="5"/>
      <c r="F694" s="18"/>
      <c r="G694" s="5"/>
      <c r="H694" s="17"/>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6"/>
      <c r="BO694" s="6"/>
      <c r="BP694" s="6"/>
      <c r="BQ694" s="6"/>
    </row>
    <row r="695" spans="1:69" x14ac:dyDescent="0.25">
      <c r="A695" s="1"/>
      <c r="B695" s="5"/>
      <c r="C695" s="5"/>
      <c r="D695" s="5"/>
      <c r="E695" s="5"/>
      <c r="F695" s="18"/>
      <c r="G695" s="5"/>
      <c r="H695" s="17"/>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6"/>
      <c r="BO695" s="6"/>
      <c r="BP695" s="6"/>
      <c r="BQ695" s="6"/>
    </row>
    <row r="696" spans="1:69" x14ac:dyDescent="0.25">
      <c r="A696" s="1"/>
      <c r="B696" s="5"/>
      <c r="C696" s="5"/>
      <c r="D696" s="5"/>
      <c r="E696" s="5"/>
      <c r="F696" s="18"/>
      <c r="G696" s="5"/>
      <c r="H696" s="17"/>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6"/>
      <c r="BO696" s="6"/>
      <c r="BP696" s="6"/>
      <c r="BQ696" s="6"/>
    </row>
    <row r="697" spans="1:69" x14ac:dyDescent="0.25">
      <c r="A697" s="1"/>
      <c r="B697" s="5"/>
      <c r="C697" s="5"/>
      <c r="D697" s="5"/>
      <c r="E697" s="5"/>
      <c r="F697" s="18"/>
      <c r="G697" s="5"/>
      <c r="H697" s="17"/>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6"/>
      <c r="BO697" s="6"/>
      <c r="BP697" s="6"/>
      <c r="BQ697" s="6"/>
    </row>
    <row r="698" spans="1:69" x14ac:dyDescent="0.25">
      <c r="A698" s="1"/>
      <c r="B698" s="5"/>
      <c r="C698" s="5"/>
      <c r="D698" s="5"/>
      <c r="E698" s="5"/>
      <c r="F698" s="18"/>
      <c r="G698" s="5"/>
      <c r="H698" s="17"/>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6"/>
      <c r="BO698" s="6"/>
      <c r="BP698" s="6"/>
      <c r="BQ698" s="6"/>
    </row>
    <row r="699" spans="1:69" x14ac:dyDescent="0.25">
      <c r="A699" s="1"/>
      <c r="B699" s="5"/>
      <c r="C699" s="5"/>
      <c r="D699" s="5"/>
      <c r="E699" s="5"/>
      <c r="F699" s="18"/>
      <c r="G699" s="5"/>
      <c r="H699" s="17"/>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6"/>
      <c r="BO699" s="6"/>
      <c r="BP699" s="6"/>
      <c r="BQ699" s="6"/>
    </row>
    <row r="700" spans="1:69" x14ac:dyDescent="0.25">
      <c r="A700" s="1"/>
      <c r="B700" s="5"/>
      <c r="C700" s="5"/>
      <c r="D700" s="5"/>
      <c r="E700" s="5"/>
      <c r="F700" s="18"/>
      <c r="G700" s="5"/>
      <c r="H700" s="17"/>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6"/>
      <c r="BO700" s="6"/>
      <c r="BP700" s="6"/>
      <c r="BQ700" s="6"/>
    </row>
    <row r="701" spans="1:69" x14ac:dyDescent="0.25">
      <c r="A701" s="1"/>
      <c r="B701" s="5"/>
      <c r="C701" s="5"/>
      <c r="D701" s="5"/>
      <c r="E701" s="5"/>
      <c r="F701" s="18"/>
      <c r="G701" s="5"/>
      <c r="H701" s="17"/>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6"/>
      <c r="BO701" s="6"/>
      <c r="BP701" s="6"/>
      <c r="BQ701" s="6"/>
    </row>
    <row r="702" spans="1:69" x14ac:dyDescent="0.25">
      <c r="A702" s="1"/>
      <c r="B702" s="5"/>
      <c r="C702" s="5"/>
      <c r="D702" s="5"/>
      <c r="E702" s="5"/>
      <c r="F702" s="18"/>
      <c r="G702" s="5"/>
      <c r="H702" s="17"/>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6"/>
      <c r="BO702" s="6"/>
      <c r="BP702" s="6"/>
      <c r="BQ702" s="6"/>
    </row>
    <row r="703" spans="1:69" x14ac:dyDescent="0.25">
      <c r="A703" s="1"/>
      <c r="B703" s="5"/>
      <c r="C703" s="5"/>
      <c r="D703" s="5"/>
      <c r="E703" s="5"/>
      <c r="F703" s="18"/>
      <c r="G703" s="5"/>
      <c r="H703" s="17"/>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6"/>
      <c r="BO703" s="6"/>
      <c r="BP703" s="6"/>
      <c r="BQ703" s="6"/>
    </row>
    <row r="704" spans="1:69" x14ac:dyDescent="0.25">
      <c r="A704" s="1"/>
      <c r="B704" s="5"/>
      <c r="C704" s="5"/>
      <c r="D704" s="5"/>
      <c r="E704" s="5"/>
      <c r="F704" s="18"/>
      <c r="G704" s="5"/>
      <c r="H704" s="17"/>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6"/>
      <c r="BO704" s="6"/>
      <c r="BP704" s="6"/>
      <c r="BQ704" s="6"/>
    </row>
    <row r="705" spans="1:69" x14ac:dyDescent="0.25">
      <c r="A705" s="1"/>
      <c r="B705" s="5"/>
      <c r="C705" s="5"/>
      <c r="D705" s="5"/>
      <c r="E705" s="5"/>
      <c r="F705" s="18"/>
      <c r="G705" s="5"/>
      <c r="H705" s="17"/>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6"/>
      <c r="BO705" s="6"/>
      <c r="BP705" s="6"/>
      <c r="BQ705" s="6"/>
    </row>
    <row r="706" spans="1:69" x14ac:dyDescent="0.25">
      <c r="A706" s="1"/>
      <c r="B706" s="5"/>
      <c r="C706" s="5"/>
      <c r="D706" s="5"/>
      <c r="E706" s="5"/>
      <c r="F706" s="18"/>
      <c r="G706" s="5"/>
      <c r="H706" s="17"/>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6"/>
      <c r="BO706" s="6"/>
      <c r="BP706" s="6"/>
      <c r="BQ706" s="6"/>
    </row>
    <row r="707" spans="1:69" x14ac:dyDescent="0.25">
      <c r="A707" s="1"/>
      <c r="B707" s="5"/>
      <c r="C707" s="5"/>
      <c r="D707" s="5"/>
      <c r="E707" s="5"/>
      <c r="F707" s="18"/>
      <c r="G707" s="5"/>
      <c r="H707" s="17"/>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6"/>
      <c r="BO707" s="6"/>
      <c r="BP707" s="6"/>
      <c r="BQ707" s="6"/>
    </row>
    <row r="708" spans="1:69" x14ac:dyDescent="0.25">
      <c r="A708" s="1"/>
      <c r="B708" s="5"/>
      <c r="C708" s="5"/>
      <c r="D708" s="5"/>
      <c r="E708" s="5"/>
      <c r="F708" s="18"/>
      <c r="G708" s="5"/>
      <c r="H708" s="17"/>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6"/>
      <c r="BO708" s="6"/>
      <c r="BP708" s="6"/>
      <c r="BQ708" s="6"/>
    </row>
    <row r="709" spans="1:69" x14ac:dyDescent="0.25">
      <c r="A709" s="1"/>
      <c r="B709" s="5"/>
      <c r="C709" s="5"/>
      <c r="D709" s="5"/>
      <c r="E709" s="5"/>
      <c r="F709" s="18"/>
      <c r="G709" s="5"/>
      <c r="H709" s="17"/>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6"/>
      <c r="BO709" s="6"/>
      <c r="BP709" s="6"/>
      <c r="BQ709" s="6"/>
    </row>
    <row r="710" spans="1:69" x14ac:dyDescent="0.25">
      <c r="A710" s="1"/>
      <c r="B710" s="5"/>
      <c r="C710" s="5"/>
      <c r="D710" s="5"/>
      <c r="E710" s="5"/>
      <c r="F710" s="18"/>
      <c r="G710" s="5"/>
      <c r="H710" s="17"/>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6"/>
      <c r="BO710" s="6"/>
      <c r="BP710" s="6"/>
      <c r="BQ710" s="6"/>
    </row>
    <row r="711" spans="1:69" x14ac:dyDescent="0.25">
      <c r="A711" s="1"/>
      <c r="B711" s="5"/>
      <c r="C711" s="5"/>
      <c r="D711" s="5"/>
      <c r="E711" s="5"/>
      <c r="F711" s="18"/>
      <c r="G711" s="5"/>
      <c r="H711" s="17"/>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6"/>
      <c r="BO711" s="6"/>
      <c r="BP711" s="6"/>
      <c r="BQ711" s="6"/>
    </row>
    <row r="712" spans="1:69" x14ac:dyDescent="0.25">
      <c r="A712" s="1"/>
      <c r="B712" s="5"/>
      <c r="C712" s="5"/>
      <c r="D712" s="5"/>
      <c r="E712" s="5"/>
      <c r="F712" s="18"/>
      <c r="G712" s="5"/>
      <c r="H712" s="17"/>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6"/>
      <c r="BO712" s="6"/>
      <c r="BP712" s="6"/>
      <c r="BQ712" s="6"/>
    </row>
    <row r="713" spans="1:69" x14ac:dyDescent="0.25">
      <c r="A713" s="1"/>
      <c r="B713" s="5"/>
      <c r="C713" s="5"/>
      <c r="D713" s="5"/>
      <c r="E713" s="5"/>
      <c r="F713" s="18"/>
      <c r="G713" s="5"/>
      <c r="H713" s="17"/>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6"/>
      <c r="BO713" s="6"/>
      <c r="BP713" s="6"/>
      <c r="BQ713" s="6"/>
    </row>
    <row r="714" spans="1:69" x14ac:dyDescent="0.25">
      <c r="A714" s="1"/>
      <c r="B714" s="5"/>
      <c r="C714" s="5"/>
      <c r="D714" s="5"/>
      <c r="E714" s="5"/>
      <c r="F714" s="18"/>
      <c r="G714" s="5"/>
      <c r="H714" s="17"/>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6"/>
      <c r="BO714" s="6"/>
      <c r="BP714" s="6"/>
      <c r="BQ714" s="6"/>
    </row>
    <row r="715" spans="1:69" x14ac:dyDescent="0.25">
      <c r="A715" s="1"/>
      <c r="B715" s="5"/>
      <c r="C715" s="5"/>
      <c r="D715" s="5"/>
      <c r="E715" s="5"/>
      <c r="F715" s="18"/>
      <c r="G715" s="5"/>
      <c r="H715" s="17"/>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6"/>
      <c r="BO715" s="6"/>
      <c r="BP715" s="6"/>
      <c r="BQ715" s="6"/>
    </row>
    <row r="716" spans="1:69" x14ac:dyDescent="0.25">
      <c r="A716" s="1"/>
      <c r="B716" s="5"/>
      <c r="C716" s="5"/>
      <c r="D716" s="5"/>
      <c r="E716" s="5"/>
      <c r="F716" s="18"/>
      <c r="G716" s="5"/>
      <c r="H716" s="17"/>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6"/>
      <c r="BO716" s="6"/>
      <c r="BP716" s="6"/>
      <c r="BQ716" s="6"/>
    </row>
    <row r="717" spans="1:69" x14ac:dyDescent="0.25">
      <c r="A717" s="1"/>
      <c r="B717" s="5"/>
      <c r="C717" s="5"/>
      <c r="D717" s="5"/>
      <c r="E717" s="5"/>
      <c r="F717" s="18"/>
      <c r="G717" s="5"/>
      <c r="H717" s="17"/>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6"/>
      <c r="BO717" s="6"/>
      <c r="BP717" s="6"/>
      <c r="BQ717" s="6"/>
    </row>
    <row r="718" spans="1:69" x14ac:dyDescent="0.25">
      <c r="A718" s="1"/>
      <c r="B718" s="5"/>
      <c r="C718" s="5"/>
      <c r="D718" s="5"/>
      <c r="E718" s="5"/>
      <c r="F718" s="18"/>
      <c r="G718" s="5"/>
      <c r="H718" s="17"/>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6"/>
      <c r="BO718" s="6"/>
      <c r="BP718" s="6"/>
      <c r="BQ718" s="6"/>
    </row>
    <row r="719" spans="1:69" x14ac:dyDescent="0.25">
      <c r="A719" s="1"/>
      <c r="B719" s="5"/>
      <c r="C719" s="5"/>
      <c r="D719" s="5"/>
      <c r="E719" s="5"/>
      <c r="F719" s="18"/>
      <c r="G719" s="5"/>
      <c r="H719" s="17"/>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6"/>
      <c r="BO719" s="6"/>
      <c r="BP719" s="6"/>
      <c r="BQ719" s="6"/>
    </row>
    <row r="720" spans="1:69" x14ac:dyDescent="0.25">
      <c r="A720" s="1"/>
      <c r="B720" s="5"/>
      <c r="C720" s="5"/>
      <c r="D720" s="5"/>
      <c r="E720" s="5"/>
      <c r="F720" s="18"/>
      <c r="G720" s="5"/>
      <c r="H720" s="17"/>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6"/>
      <c r="BO720" s="6"/>
      <c r="BP720" s="6"/>
      <c r="BQ720" s="6"/>
    </row>
    <row r="721" spans="1:69" x14ac:dyDescent="0.25">
      <c r="A721" s="1"/>
      <c r="B721" s="5"/>
      <c r="C721" s="5"/>
      <c r="D721" s="5"/>
      <c r="E721" s="5"/>
      <c r="F721" s="18"/>
      <c r="G721" s="5"/>
      <c r="H721" s="17"/>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6"/>
      <c r="BO721" s="6"/>
      <c r="BP721" s="6"/>
      <c r="BQ721" s="6"/>
    </row>
    <row r="722" spans="1:69" x14ac:dyDescent="0.25">
      <c r="A722" s="1"/>
      <c r="B722" s="5"/>
      <c r="C722" s="5"/>
      <c r="D722" s="5"/>
      <c r="E722" s="5"/>
      <c r="F722" s="18"/>
      <c r="G722" s="5"/>
      <c r="H722" s="17"/>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6"/>
      <c r="BO722" s="6"/>
      <c r="BP722" s="6"/>
      <c r="BQ722" s="6"/>
    </row>
    <row r="723" spans="1:69" x14ac:dyDescent="0.25">
      <c r="A723" s="1"/>
      <c r="B723" s="5"/>
      <c r="C723" s="5"/>
      <c r="D723" s="5"/>
      <c r="E723" s="5"/>
      <c r="F723" s="18"/>
      <c r="G723" s="5"/>
      <c r="H723" s="17"/>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6"/>
      <c r="BO723" s="6"/>
      <c r="BP723" s="6"/>
      <c r="BQ723" s="6"/>
    </row>
    <row r="724" spans="1:69" x14ac:dyDescent="0.25">
      <c r="A724" s="1"/>
      <c r="B724" s="5"/>
      <c r="C724" s="5"/>
      <c r="D724" s="5"/>
      <c r="E724" s="5"/>
      <c r="F724" s="18"/>
      <c r="G724" s="5"/>
      <c r="H724" s="17"/>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6"/>
      <c r="BO724" s="6"/>
      <c r="BP724" s="6"/>
      <c r="BQ724" s="6"/>
    </row>
    <row r="725" spans="1:69" x14ac:dyDescent="0.25">
      <c r="A725" s="1"/>
      <c r="B725" s="5"/>
      <c r="C725" s="5"/>
      <c r="D725" s="5"/>
      <c r="E725" s="5"/>
      <c r="F725" s="18"/>
      <c r="G725" s="5"/>
      <c r="H725" s="17"/>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6"/>
      <c r="BO725" s="6"/>
      <c r="BP725" s="6"/>
      <c r="BQ725" s="6"/>
    </row>
    <row r="726" spans="1:69" x14ac:dyDescent="0.25">
      <c r="A726" s="1"/>
      <c r="B726" s="5"/>
      <c r="C726" s="5"/>
      <c r="D726" s="5"/>
      <c r="E726" s="5"/>
      <c r="F726" s="18"/>
      <c r="G726" s="5"/>
      <c r="H726" s="17"/>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6"/>
      <c r="BO726" s="6"/>
      <c r="BP726" s="6"/>
      <c r="BQ726" s="6"/>
    </row>
    <row r="727" spans="1:69" x14ac:dyDescent="0.25">
      <c r="A727" s="1"/>
      <c r="B727" s="5"/>
      <c r="C727" s="5"/>
      <c r="D727" s="5"/>
      <c r="E727" s="5"/>
      <c r="F727" s="18"/>
      <c r="G727" s="5"/>
      <c r="H727" s="17"/>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6"/>
      <c r="BO727" s="6"/>
      <c r="BP727" s="6"/>
      <c r="BQ727" s="6"/>
    </row>
    <row r="728" spans="1:69" x14ac:dyDescent="0.25">
      <c r="A728" s="1"/>
      <c r="B728" s="5"/>
      <c r="C728" s="5"/>
      <c r="D728" s="5"/>
      <c r="E728" s="5"/>
      <c r="F728" s="18"/>
      <c r="G728" s="5"/>
      <c r="H728" s="17"/>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6"/>
      <c r="BO728" s="6"/>
      <c r="BP728" s="6"/>
      <c r="BQ728" s="6"/>
    </row>
    <row r="729" spans="1:69" x14ac:dyDescent="0.25">
      <c r="A729" s="1"/>
      <c r="B729" s="5"/>
      <c r="C729" s="5"/>
      <c r="D729" s="5"/>
      <c r="E729" s="5"/>
      <c r="F729" s="18"/>
      <c r="G729" s="5"/>
      <c r="H729" s="17"/>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6"/>
      <c r="BO729" s="6"/>
      <c r="BP729" s="6"/>
      <c r="BQ729" s="6"/>
    </row>
    <row r="730" spans="1:69" x14ac:dyDescent="0.25">
      <c r="A730" s="1"/>
      <c r="B730" s="5"/>
      <c r="C730" s="5"/>
      <c r="D730" s="5"/>
      <c r="E730" s="5"/>
      <c r="F730" s="18"/>
      <c r="G730" s="5"/>
      <c r="H730" s="17"/>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6"/>
      <c r="BO730" s="6"/>
      <c r="BP730" s="6"/>
      <c r="BQ730" s="6"/>
    </row>
    <row r="731" spans="1:69" x14ac:dyDescent="0.25">
      <c r="A731" s="1"/>
      <c r="B731" s="5"/>
      <c r="C731" s="5"/>
      <c r="D731" s="5"/>
      <c r="E731" s="5"/>
      <c r="F731" s="18"/>
      <c r="G731" s="5"/>
      <c r="H731" s="17"/>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6"/>
      <c r="BO731" s="6"/>
      <c r="BP731" s="6"/>
      <c r="BQ731" s="6"/>
    </row>
    <row r="732" spans="1:69" x14ac:dyDescent="0.25">
      <c r="A732" s="1"/>
      <c r="B732" s="5"/>
      <c r="C732" s="5"/>
      <c r="D732" s="5"/>
      <c r="E732" s="5"/>
      <c r="F732" s="18"/>
      <c r="G732" s="5"/>
      <c r="H732" s="17"/>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6"/>
      <c r="BO732" s="6"/>
      <c r="BP732" s="6"/>
      <c r="BQ732" s="6"/>
    </row>
    <row r="733" spans="1:69" x14ac:dyDescent="0.25">
      <c r="A733" s="1"/>
      <c r="B733" s="5"/>
      <c r="C733" s="5"/>
      <c r="D733" s="5"/>
      <c r="E733" s="5"/>
      <c r="F733" s="18"/>
      <c r="G733" s="5"/>
      <c r="H733" s="17"/>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6"/>
      <c r="BO733" s="6"/>
      <c r="BP733" s="6"/>
      <c r="BQ733" s="6"/>
    </row>
    <row r="734" spans="1:69" x14ac:dyDescent="0.25">
      <c r="A734" s="1"/>
      <c r="B734" s="5"/>
      <c r="C734" s="5"/>
      <c r="D734" s="5"/>
      <c r="E734" s="5"/>
      <c r="F734" s="18"/>
      <c r="G734" s="5"/>
      <c r="H734" s="17"/>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6"/>
      <c r="BO734" s="6"/>
      <c r="BP734" s="6"/>
      <c r="BQ734" s="6"/>
    </row>
    <row r="735" spans="1:69" x14ac:dyDescent="0.25">
      <c r="A735" s="1"/>
      <c r="B735" s="5"/>
      <c r="C735" s="5"/>
      <c r="D735" s="5"/>
      <c r="E735" s="5"/>
      <c r="F735" s="18"/>
      <c r="G735" s="5"/>
      <c r="H735" s="17"/>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6"/>
      <c r="BO735" s="6"/>
      <c r="BP735" s="6"/>
      <c r="BQ735" s="6"/>
    </row>
    <row r="736" spans="1:69" x14ac:dyDescent="0.25">
      <c r="A736" s="1"/>
      <c r="B736" s="5"/>
      <c r="C736" s="5"/>
      <c r="D736" s="5"/>
      <c r="E736" s="5"/>
      <c r="F736" s="18"/>
      <c r="G736" s="5"/>
      <c r="H736" s="17"/>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6"/>
      <c r="BO736" s="6"/>
      <c r="BP736" s="6"/>
      <c r="BQ736" s="6"/>
    </row>
    <row r="737" spans="1:69" x14ac:dyDescent="0.25">
      <c r="A737" s="1"/>
      <c r="B737" s="5"/>
      <c r="C737" s="5"/>
      <c r="D737" s="5"/>
      <c r="E737" s="5"/>
      <c r="F737" s="18"/>
      <c r="G737" s="5"/>
      <c r="H737" s="17"/>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6"/>
      <c r="BO737" s="6"/>
      <c r="BP737" s="6"/>
      <c r="BQ737" s="6"/>
    </row>
    <row r="738" spans="1:69" x14ac:dyDescent="0.25">
      <c r="A738" s="1"/>
      <c r="B738" s="5"/>
      <c r="C738" s="5"/>
      <c r="D738" s="5"/>
      <c r="E738" s="5"/>
      <c r="F738" s="18"/>
      <c r="G738" s="5"/>
      <c r="H738" s="17"/>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6"/>
      <c r="BO738" s="6"/>
      <c r="BP738" s="6"/>
      <c r="BQ738" s="6"/>
    </row>
    <row r="739" spans="1:69" x14ac:dyDescent="0.25">
      <c r="A739" s="1"/>
      <c r="B739" s="5"/>
      <c r="C739" s="5"/>
      <c r="D739" s="5"/>
      <c r="E739" s="5"/>
      <c r="F739" s="18"/>
      <c r="G739" s="5"/>
      <c r="H739" s="17"/>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6"/>
      <c r="BO739" s="6"/>
      <c r="BP739" s="6"/>
      <c r="BQ739" s="6"/>
    </row>
    <row r="740" spans="1:69" x14ac:dyDescent="0.25">
      <c r="A740" s="1"/>
      <c r="B740" s="5"/>
      <c r="C740" s="5"/>
      <c r="D740" s="5"/>
      <c r="E740" s="5"/>
      <c r="F740" s="18"/>
      <c r="G740" s="5"/>
      <c r="H740" s="17"/>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6"/>
      <c r="BO740" s="6"/>
      <c r="BP740" s="6"/>
      <c r="BQ740" s="6"/>
    </row>
    <row r="741" spans="1:69" x14ac:dyDescent="0.25">
      <c r="A741" s="1"/>
      <c r="B741" s="5"/>
      <c r="C741" s="5"/>
      <c r="D741" s="5"/>
      <c r="E741" s="5"/>
      <c r="F741" s="18"/>
      <c r="G741" s="5"/>
      <c r="H741" s="17"/>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6"/>
      <c r="BO741" s="6"/>
      <c r="BP741" s="6"/>
      <c r="BQ741" s="6"/>
    </row>
    <row r="742" spans="1:69" x14ac:dyDescent="0.25">
      <c r="A742" s="1"/>
      <c r="B742" s="5"/>
      <c r="C742" s="5"/>
      <c r="D742" s="5"/>
      <c r="E742" s="5"/>
      <c r="F742" s="18"/>
      <c r="G742" s="5"/>
      <c r="H742" s="17"/>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6"/>
      <c r="BO742" s="6"/>
      <c r="BP742" s="6"/>
      <c r="BQ742" s="6"/>
    </row>
    <row r="743" spans="1:69" x14ac:dyDescent="0.25">
      <c r="A743" s="1"/>
      <c r="B743" s="5"/>
      <c r="C743" s="5"/>
      <c r="D743" s="5"/>
      <c r="E743" s="5"/>
      <c r="F743" s="18"/>
      <c r="G743" s="5"/>
      <c r="H743" s="17"/>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6"/>
      <c r="BO743" s="6"/>
      <c r="BP743" s="6"/>
      <c r="BQ743" s="6"/>
    </row>
    <row r="744" spans="1:69" x14ac:dyDescent="0.25">
      <c r="A744" s="1"/>
      <c r="B744" s="5"/>
      <c r="C744" s="5"/>
      <c r="D744" s="5"/>
      <c r="E744" s="5"/>
      <c r="F744" s="18"/>
      <c r="G744" s="5"/>
      <c r="H744" s="17"/>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6"/>
      <c r="BO744" s="6"/>
      <c r="BP744" s="6"/>
      <c r="BQ744" s="6"/>
    </row>
    <row r="745" spans="1:69" x14ac:dyDescent="0.25">
      <c r="A745" s="1"/>
      <c r="B745" s="5"/>
      <c r="C745" s="5"/>
      <c r="D745" s="5"/>
      <c r="E745" s="5"/>
      <c r="F745" s="18"/>
      <c r="G745" s="5"/>
      <c r="H745" s="17"/>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6"/>
      <c r="BO745" s="6"/>
      <c r="BP745" s="6"/>
      <c r="BQ745" s="6"/>
    </row>
    <row r="746" spans="1:69" x14ac:dyDescent="0.25">
      <c r="A746" s="1"/>
      <c r="B746" s="5"/>
      <c r="C746" s="5"/>
      <c r="D746" s="5"/>
      <c r="E746" s="5"/>
      <c r="F746" s="18"/>
      <c r="G746" s="5"/>
      <c r="H746" s="17"/>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6"/>
      <c r="BO746" s="6"/>
      <c r="BP746" s="6"/>
      <c r="BQ746" s="6"/>
    </row>
    <row r="747" spans="1:69" x14ac:dyDescent="0.25">
      <c r="A747" s="1"/>
      <c r="B747" s="5"/>
      <c r="C747" s="5"/>
      <c r="D747" s="5"/>
      <c r="E747" s="5"/>
      <c r="F747" s="18"/>
      <c r="G747" s="5"/>
      <c r="H747" s="17"/>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6"/>
      <c r="BO747" s="6"/>
      <c r="BP747" s="6"/>
      <c r="BQ747" s="6"/>
    </row>
    <row r="748" spans="1:69" x14ac:dyDescent="0.25">
      <c r="A748" s="1"/>
      <c r="B748" s="5"/>
      <c r="C748" s="5"/>
      <c r="D748" s="5"/>
      <c r="E748" s="5"/>
      <c r="F748" s="18"/>
      <c r="G748" s="5"/>
      <c r="H748" s="17"/>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6"/>
      <c r="BO748" s="6"/>
      <c r="BP748" s="6"/>
      <c r="BQ748" s="6"/>
    </row>
    <row r="749" spans="1:69" x14ac:dyDescent="0.25">
      <c r="A749" s="1"/>
      <c r="B749" s="5"/>
      <c r="C749" s="5"/>
      <c r="D749" s="5"/>
      <c r="E749" s="5"/>
      <c r="F749" s="18"/>
      <c r="G749" s="5"/>
      <c r="H749" s="17"/>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6"/>
      <c r="BO749" s="6"/>
      <c r="BP749" s="6"/>
      <c r="BQ749" s="6"/>
    </row>
    <row r="750" spans="1:69" x14ac:dyDescent="0.25">
      <c r="A750" s="1"/>
      <c r="B750" s="5"/>
      <c r="C750" s="5"/>
      <c r="D750" s="5"/>
      <c r="E750" s="5"/>
      <c r="F750" s="18"/>
      <c r="G750" s="5"/>
      <c r="H750" s="17"/>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6"/>
      <c r="BO750" s="6"/>
      <c r="BP750" s="6"/>
      <c r="BQ750" s="6"/>
    </row>
    <row r="751" spans="1:69" x14ac:dyDescent="0.25">
      <c r="A751" s="1"/>
      <c r="B751" s="5"/>
      <c r="C751" s="5"/>
      <c r="D751" s="5"/>
      <c r="E751" s="5"/>
      <c r="F751" s="18"/>
      <c r="G751" s="5"/>
      <c r="H751" s="17"/>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6"/>
      <c r="BO751" s="6"/>
      <c r="BP751" s="6"/>
      <c r="BQ751" s="6"/>
    </row>
    <row r="752" spans="1:69" x14ac:dyDescent="0.25">
      <c r="A752" s="1"/>
      <c r="B752" s="5"/>
      <c r="C752" s="5"/>
      <c r="D752" s="5"/>
      <c r="E752" s="5"/>
      <c r="F752" s="18"/>
      <c r="G752" s="5"/>
      <c r="H752" s="17"/>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6"/>
      <c r="BO752" s="6"/>
      <c r="BP752" s="6"/>
      <c r="BQ752" s="6"/>
    </row>
    <row r="753" spans="1:69" x14ac:dyDescent="0.25">
      <c r="A753" s="1"/>
      <c r="B753" s="5"/>
      <c r="C753" s="5"/>
      <c r="D753" s="5"/>
      <c r="E753" s="5"/>
      <c r="F753" s="18"/>
      <c r="G753" s="5"/>
      <c r="H753" s="17"/>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6"/>
      <c r="BO753" s="6"/>
      <c r="BP753" s="6"/>
      <c r="BQ753" s="6"/>
    </row>
    <row r="754" spans="1:69" x14ac:dyDescent="0.25">
      <c r="A754" s="1"/>
      <c r="B754" s="5"/>
      <c r="C754" s="5"/>
      <c r="D754" s="5"/>
      <c r="E754" s="5"/>
      <c r="F754" s="18"/>
      <c r="G754" s="5"/>
      <c r="H754" s="17"/>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6"/>
      <c r="BO754" s="6"/>
      <c r="BP754" s="6"/>
      <c r="BQ754" s="6"/>
    </row>
    <row r="755" spans="1:69" x14ac:dyDescent="0.25">
      <c r="A755" s="1"/>
      <c r="B755" s="5"/>
      <c r="C755" s="5"/>
      <c r="D755" s="5"/>
      <c r="E755" s="5"/>
      <c r="F755" s="18"/>
      <c r="G755" s="5"/>
      <c r="H755" s="17"/>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6"/>
      <c r="BO755" s="6"/>
      <c r="BP755" s="6"/>
      <c r="BQ755" s="6"/>
    </row>
    <row r="756" spans="1:69" x14ac:dyDescent="0.25">
      <c r="A756" s="1"/>
      <c r="B756" s="5"/>
      <c r="C756" s="5"/>
      <c r="D756" s="5"/>
      <c r="E756" s="5"/>
      <c r="F756" s="18"/>
      <c r="G756" s="5"/>
      <c r="H756" s="17"/>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6"/>
      <c r="BO756" s="6"/>
      <c r="BP756" s="6"/>
      <c r="BQ756" s="6"/>
    </row>
    <row r="757" spans="1:69" x14ac:dyDescent="0.25">
      <c r="A757" s="1"/>
      <c r="B757" s="5"/>
      <c r="C757" s="5"/>
      <c r="D757" s="5"/>
      <c r="E757" s="5"/>
      <c r="F757" s="18"/>
      <c r="G757" s="5"/>
      <c r="H757" s="17"/>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6"/>
      <c r="BO757" s="6"/>
      <c r="BP757" s="6"/>
      <c r="BQ757" s="6"/>
    </row>
    <row r="758" spans="1:69" x14ac:dyDescent="0.25">
      <c r="A758" s="1"/>
      <c r="B758" s="5"/>
      <c r="C758" s="5"/>
      <c r="D758" s="5"/>
      <c r="E758" s="5"/>
      <c r="F758" s="18"/>
      <c r="G758" s="5"/>
      <c r="H758" s="17"/>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6"/>
      <c r="BO758" s="6"/>
      <c r="BP758" s="6"/>
      <c r="BQ758" s="6"/>
    </row>
    <row r="759" spans="1:69" x14ac:dyDescent="0.25">
      <c r="A759" s="1"/>
      <c r="B759" s="5"/>
      <c r="C759" s="5"/>
      <c r="D759" s="5"/>
      <c r="E759" s="5"/>
      <c r="F759" s="18"/>
      <c r="G759" s="5"/>
      <c r="H759" s="17"/>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6"/>
      <c r="BO759" s="6"/>
      <c r="BP759" s="6"/>
      <c r="BQ759" s="6"/>
    </row>
    <row r="760" spans="1:69" x14ac:dyDescent="0.25">
      <c r="A760" s="1"/>
      <c r="B760" s="5"/>
      <c r="C760" s="5"/>
      <c r="D760" s="5"/>
      <c r="E760" s="5"/>
      <c r="F760" s="18"/>
      <c r="G760" s="5"/>
      <c r="H760" s="17"/>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6"/>
      <c r="BO760" s="6"/>
      <c r="BP760" s="6"/>
      <c r="BQ760" s="6"/>
    </row>
    <row r="761" spans="1:69" x14ac:dyDescent="0.25">
      <c r="A761" s="1"/>
      <c r="B761" s="5"/>
      <c r="C761" s="5"/>
      <c r="D761" s="5"/>
      <c r="E761" s="5"/>
      <c r="F761" s="18"/>
      <c r="G761" s="5"/>
      <c r="H761" s="17"/>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6"/>
      <c r="BO761" s="6"/>
      <c r="BP761" s="6"/>
      <c r="BQ761" s="6"/>
    </row>
    <row r="762" spans="1:69" x14ac:dyDescent="0.25">
      <c r="A762" s="1"/>
      <c r="B762" s="5"/>
      <c r="C762" s="5"/>
      <c r="D762" s="5"/>
      <c r="E762" s="5"/>
      <c r="F762" s="18"/>
      <c r="G762" s="5"/>
      <c r="H762" s="17"/>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6"/>
      <c r="BO762" s="6"/>
      <c r="BP762" s="6"/>
      <c r="BQ762" s="6"/>
    </row>
    <row r="763" spans="1:69" x14ac:dyDescent="0.25">
      <c r="A763" s="1"/>
      <c r="B763" s="5"/>
      <c r="C763" s="5"/>
      <c r="D763" s="5"/>
      <c r="E763" s="5"/>
      <c r="F763" s="18"/>
      <c r="G763" s="5"/>
      <c r="H763" s="17"/>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6"/>
      <c r="BO763" s="6"/>
      <c r="BP763" s="6"/>
      <c r="BQ763" s="6"/>
    </row>
    <row r="764" spans="1:69" x14ac:dyDescent="0.25">
      <c r="A764" s="1"/>
      <c r="B764" s="5"/>
      <c r="C764" s="5"/>
      <c r="D764" s="5"/>
      <c r="E764" s="5"/>
      <c r="F764" s="18"/>
      <c r="G764" s="5"/>
      <c r="H764" s="17"/>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6"/>
      <c r="BO764" s="6"/>
      <c r="BP764" s="6"/>
      <c r="BQ764" s="6"/>
    </row>
    <row r="765" spans="1:69" x14ac:dyDescent="0.25">
      <c r="A765" s="1"/>
      <c r="B765" s="5"/>
      <c r="C765" s="5"/>
      <c r="D765" s="5"/>
      <c r="E765" s="5"/>
      <c r="F765" s="18"/>
      <c r="G765" s="5"/>
      <c r="H765" s="17"/>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6"/>
      <c r="BO765" s="6"/>
      <c r="BP765" s="6"/>
      <c r="BQ765" s="6"/>
    </row>
    <row r="766" spans="1:69" x14ac:dyDescent="0.25">
      <c r="A766" s="1"/>
      <c r="B766" s="5"/>
      <c r="C766" s="5"/>
      <c r="D766" s="5"/>
      <c r="E766" s="5"/>
      <c r="F766" s="18"/>
      <c r="G766" s="5"/>
      <c r="H766" s="17"/>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6"/>
      <c r="BO766" s="6"/>
      <c r="BP766" s="6"/>
      <c r="BQ766" s="6"/>
    </row>
    <row r="767" spans="1:69" x14ac:dyDescent="0.25">
      <c r="A767" s="1"/>
      <c r="B767" s="5"/>
      <c r="C767" s="5"/>
      <c r="D767" s="5"/>
      <c r="E767" s="5"/>
      <c r="F767" s="18"/>
      <c r="G767" s="5"/>
      <c r="H767" s="17"/>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6"/>
      <c r="BO767" s="6"/>
      <c r="BP767" s="6"/>
      <c r="BQ767" s="6"/>
    </row>
    <row r="768" spans="1:69" x14ac:dyDescent="0.25">
      <c r="A768" s="1"/>
      <c r="B768" s="5"/>
      <c r="C768" s="5"/>
      <c r="D768" s="5"/>
      <c r="E768" s="5"/>
      <c r="F768" s="18"/>
      <c r="G768" s="5"/>
      <c r="H768" s="17"/>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6"/>
      <c r="BO768" s="6"/>
      <c r="BP768" s="6"/>
      <c r="BQ768" s="6"/>
    </row>
    <row r="769" spans="1:69" x14ac:dyDescent="0.25">
      <c r="A769" s="1"/>
      <c r="B769" s="5"/>
      <c r="C769" s="5"/>
      <c r="D769" s="5"/>
      <c r="E769" s="5"/>
      <c r="F769" s="18"/>
      <c r="G769" s="5"/>
      <c r="H769" s="17"/>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6"/>
      <c r="BO769" s="6"/>
      <c r="BP769" s="6"/>
      <c r="BQ769" s="6"/>
    </row>
    <row r="770" spans="1:69" x14ac:dyDescent="0.25">
      <c r="A770" s="1"/>
      <c r="B770" s="5"/>
      <c r="C770" s="5"/>
      <c r="D770" s="5"/>
      <c r="E770" s="5"/>
      <c r="F770" s="18"/>
      <c r="G770" s="5"/>
      <c r="H770" s="17"/>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6"/>
      <c r="BO770" s="6"/>
      <c r="BP770" s="6"/>
      <c r="BQ770" s="6"/>
    </row>
    <row r="771" spans="1:69" x14ac:dyDescent="0.25">
      <c r="A771" s="1"/>
      <c r="B771" s="5"/>
      <c r="C771" s="5"/>
      <c r="D771" s="5"/>
      <c r="E771" s="5"/>
      <c r="F771" s="18"/>
      <c r="G771" s="5"/>
      <c r="H771" s="17"/>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6"/>
      <c r="BO771" s="6"/>
      <c r="BP771" s="6"/>
      <c r="BQ771" s="6"/>
    </row>
    <row r="772" spans="1:69" x14ac:dyDescent="0.25">
      <c r="A772" s="1"/>
      <c r="B772" s="5"/>
      <c r="C772" s="5"/>
      <c r="D772" s="5"/>
      <c r="E772" s="5"/>
      <c r="F772" s="18"/>
      <c r="G772" s="5"/>
      <c r="H772" s="17"/>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6"/>
      <c r="BO772" s="6"/>
      <c r="BP772" s="6"/>
      <c r="BQ772" s="6"/>
    </row>
    <row r="773" spans="1:69" x14ac:dyDescent="0.25">
      <c r="A773" s="1"/>
      <c r="B773" s="5"/>
      <c r="C773" s="5"/>
      <c r="D773" s="5"/>
      <c r="E773" s="5"/>
      <c r="F773" s="18"/>
      <c r="G773" s="5"/>
      <c r="H773" s="17"/>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6"/>
      <c r="BO773" s="6"/>
      <c r="BP773" s="6"/>
      <c r="BQ773" s="6"/>
    </row>
    <row r="774" spans="1:69" x14ac:dyDescent="0.25">
      <c r="A774" s="1"/>
      <c r="B774" s="5"/>
      <c r="C774" s="5"/>
      <c r="D774" s="5"/>
      <c r="E774" s="5"/>
      <c r="F774" s="18"/>
      <c r="G774" s="5"/>
      <c r="H774" s="17"/>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6"/>
      <c r="BO774" s="6"/>
      <c r="BP774" s="6"/>
      <c r="BQ774" s="6"/>
    </row>
    <row r="775" spans="1:69" x14ac:dyDescent="0.25">
      <c r="A775" s="1"/>
      <c r="B775" s="5"/>
      <c r="C775" s="5"/>
      <c r="D775" s="5"/>
      <c r="E775" s="5"/>
      <c r="F775" s="18"/>
      <c r="G775" s="5"/>
      <c r="H775" s="17"/>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6"/>
      <c r="BO775" s="6"/>
      <c r="BP775" s="6"/>
      <c r="BQ775" s="6"/>
    </row>
    <row r="776" spans="1:69" x14ac:dyDescent="0.25">
      <c r="A776" s="1"/>
      <c r="B776" s="5"/>
      <c r="C776" s="5"/>
      <c r="D776" s="5"/>
      <c r="E776" s="5"/>
      <c r="F776" s="18"/>
      <c r="G776" s="5"/>
      <c r="H776" s="17"/>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6"/>
      <c r="BO776" s="6"/>
      <c r="BP776" s="6"/>
      <c r="BQ776" s="6"/>
    </row>
    <row r="777" spans="1:69" x14ac:dyDescent="0.25">
      <c r="A777" s="1"/>
      <c r="B777" s="5"/>
      <c r="C777" s="5"/>
      <c r="D777" s="5"/>
      <c r="E777" s="5"/>
      <c r="F777" s="18"/>
      <c r="G777" s="5"/>
      <c r="H777" s="17"/>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6"/>
      <c r="BO777" s="6"/>
      <c r="BP777" s="6"/>
      <c r="BQ777" s="6"/>
    </row>
    <row r="778" spans="1:69" x14ac:dyDescent="0.25">
      <c r="A778" s="1"/>
      <c r="B778" s="5"/>
      <c r="C778" s="5"/>
      <c r="D778" s="5"/>
      <c r="E778" s="5"/>
      <c r="F778" s="18"/>
      <c r="G778" s="5"/>
      <c r="H778" s="17"/>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6"/>
      <c r="BO778" s="6"/>
      <c r="BP778" s="6"/>
      <c r="BQ778" s="6"/>
    </row>
    <row r="779" spans="1:69" x14ac:dyDescent="0.25">
      <c r="A779" s="1"/>
      <c r="B779" s="5"/>
      <c r="C779" s="5"/>
      <c r="D779" s="5"/>
      <c r="E779" s="5"/>
      <c r="F779" s="18"/>
      <c r="G779" s="5"/>
      <c r="H779" s="17"/>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6"/>
      <c r="BO779" s="6"/>
      <c r="BP779" s="6"/>
      <c r="BQ779" s="6"/>
    </row>
    <row r="780" spans="1:69" x14ac:dyDescent="0.25">
      <c r="A780" s="1"/>
      <c r="B780" s="5"/>
      <c r="C780" s="5"/>
      <c r="D780" s="5"/>
      <c r="E780" s="5"/>
      <c r="F780" s="18"/>
      <c r="G780" s="5"/>
      <c r="H780" s="17"/>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6"/>
      <c r="BO780" s="6"/>
      <c r="BP780" s="6"/>
      <c r="BQ780" s="6"/>
    </row>
    <row r="781" spans="1:69" x14ac:dyDescent="0.25">
      <c r="A781" s="1"/>
      <c r="B781" s="5"/>
      <c r="C781" s="5"/>
      <c r="D781" s="5"/>
      <c r="E781" s="5"/>
      <c r="F781" s="18"/>
      <c r="G781" s="5"/>
      <c r="H781" s="17"/>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6"/>
      <c r="BO781" s="6"/>
      <c r="BP781" s="6"/>
      <c r="BQ781" s="6"/>
    </row>
    <row r="782" spans="1:69" x14ac:dyDescent="0.25">
      <c r="A782" s="1"/>
      <c r="B782" s="5"/>
      <c r="C782" s="5"/>
      <c r="D782" s="5"/>
      <c r="E782" s="5"/>
      <c r="F782" s="18"/>
      <c r="G782" s="5"/>
      <c r="H782" s="17"/>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6"/>
      <c r="BO782" s="6"/>
      <c r="BP782" s="6"/>
      <c r="BQ782" s="6"/>
    </row>
    <row r="783" spans="1:69" x14ac:dyDescent="0.25">
      <c r="A783" s="1"/>
      <c r="B783" s="5"/>
      <c r="C783" s="5"/>
      <c r="D783" s="5"/>
      <c r="E783" s="5"/>
      <c r="F783" s="18"/>
      <c r="G783" s="5"/>
      <c r="H783" s="17"/>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6"/>
      <c r="BO783" s="6"/>
      <c r="BP783" s="6"/>
      <c r="BQ783" s="6"/>
    </row>
    <row r="784" spans="1:69" x14ac:dyDescent="0.25">
      <c r="A784" s="1"/>
      <c r="B784" s="5"/>
      <c r="C784" s="5"/>
      <c r="D784" s="5"/>
      <c r="E784" s="5"/>
      <c r="F784" s="18"/>
      <c r="G784" s="5"/>
      <c r="H784" s="17"/>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6"/>
      <c r="BO784" s="6"/>
      <c r="BP784" s="6"/>
      <c r="BQ784" s="6"/>
    </row>
    <row r="785" spans="1:69" x14ac:dyDescent="0.25">
      <c r="A785" s="1"/>
      <c r="B785" s="5"/>
      <c r="C785" s="5"/>
      <c r="D785" s="5"/>
      <c r="E785" s="5"/>
      <c r="F785" s="18"/>
      <c r="G785" s="5"/>
      <c r="H785" s="17"/>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6"/>
      <c r="BO785" s="6"/>
      <c r="BP785" s="6"/>
      <c r="BQ785" s="6"/>
    </row>
    <row r="786" spans="1:69" x14ac:dyDescent="0.25">
      <c r="A786" s="1"/>
      <c r="B786" s="5"/>
      <c r="C786" s="5"/>
      <c r="D786" s="5"/>
      <c r="E786" s="5"/>
      <c r="F786" s="18"/>
      <c r="G786" s="5"/>
      <c r="H786" s="17"/>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6"/>
      <c r="BO786" s="6"/>
      <c r="BP786" s="6"/>
      <c r="BQ786" s="6"/>
    </row>
    <row r="787" spans="1:69" x14ac:dyDescent="0.25">
      <c r="A787" s="1"/>
      <c r="B787" s="5"/>
      <c r="C787" s="5"/>
      <c r="D787" s="5"/>
      <c r="E787" s="5"/>
      <c r="F787" s="18"/>
      <c r="G787" s="5"/>
      <c r="H787" s="17"/>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6"/>
      <c r="BO787" s="6"/>
      <c r="BP787" s="6"/>
      <c r="BQ787" s="6"/>
    </row>
    <row r="788" spans="1:69" x14ac:dyDescent="0.25">
      <c r="A788" s="1"/>
      <c r="B788" s="5"/>
      <c r="C788" s="5"/>
      <c r="D788" s="5"/>
      <c r="E788" s="5"/>
      <c r="F788" s="18"/>
      <c r="G788" s="5"/>
      <c r="H788" s="17"/>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6"/>
      <c r="BO788" s="6"/>
      <c r="BP788" s="6"/>
      <c r="BQ788" s="6"/>
    </row>
    <row r="789" spans="1:69" x14ac:dyDescent="0.25">
      <c r="A789" s="1"/>
      <c r="B789" s="5"/>
      <c r="C789" s="5"/>
      <c r="D789" s="5"/>
      <c r="E789" s="5"/>
      <c r="F789" s="18"/>
      <c r="G789" s="5"/>
      <c r="H789" s="17"/>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6"/>
      <c r="BO789" s="6"/>
      <c r="BP789" s="6"/>
      <c r="BQ789" s="6"/>
    </row>
    <row r="790" spans="1:69" x14ac:dyDescent="0.25">
      <c r="A790" s="1"/>
      <c r="B790" s="5"/>
      <c r="C790" s="5"/>
      <c r="D790" s="5"/>
      <c r="E790" s="5"/>
      <c r="F790" s="18"/>
      <c r="G790" s="5"/>
      <c r="H790" s="17"/>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6"/>
      <c r="BO790" s="6"/>
      <c r="BP790" s="6"/>
      <c r="BQ790" s="6"/>
    </row>
    <row r="791" spans="1:69" x14ac:dyDescent="0.25">
      <c r="A791" s="1"/>
      <c r="B791" s="5"/>
      <c r="C791" s="5"/>
      <c r="D791" s="5"/>
      <c r="E791" s="5"/>
      <c r="F791" s="18"/>
      <c r="G791" s="5"/>
      <c r="H791" s="17"/>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6"/>
      <c r="BO791" s="6"/>
      <c r="BP791" s="6"/>
      <c r="BQ791" s="6"/>
    </row>
    <row r="792" spans="1:69" x14ac:dyDescent="0.25">
      <c r="A792" s="1"/>
      <c r="B792" s="5"/>
      <c r="C792" s="5"/>
      <c r="D792" s="5"/>
      <c r="E792" s="5"/>
      <c r="F792" s="18"/>
      <c r="G792" s="5"/>
      <c r="H792" s="17"/>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6"/>
      <c r="BO792" s="6"/>
      <c r="BP792" s="6"/>
      <c r="BQ792" s="6"/>
    </row>
    <row r="793" spans="1:69" x14ac:dyDescent="0.25">
      <c r="A793" s="1"/>
      <c r="B793" s="5"/>
      <c r="C793" s="5"/>
      <c r="D793" s="5"/>
      <c r="E793" s="5"/>
      <c r="F793" s="18"/>
      <c r="G793" s="5"/>
      <c r="H793" s="17"/>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6"/>
      <c r="BO793" s="6"/>
      <c r="BP793" s="6"/>
      <c r="BQ793" s="6"/>
    </row>
    <row r="794" spans="1:69" x14ac:dyDescent="0.25">
      <c r="A794" s="1"/>
      <c r="B794" s="5"/>
      <c r="C794" s="5"/>
      <c r="D794" s="5"/>
      <c r="E794" s="5"/>
      <c r="F794" s="18"/>
      <c r="G794" s="5"/>
      <c r="H794" s="17"/>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6"/>
      <c r="BO794" s="6"/>
      <c r="BP794" s="6"/>
      <c r="BQ794" s="6"/>
    </row>
    <row r="795" spans="1:69" x14ac:dyDescent="0.25">
      <c r="A795" s="1"/>
      <c r="B795" s="5"/>
      <c r="C795" s="5"/>
      <c r="D795" s="5"/>
      <c r="E795" s="5"/>
      <c r="F795" s="18"/>
      <c r="G795" s="5"/>
      <c r="H795" s="17"/>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6"/>
      <c r="BO795" s="6"/>
      <c r="BP795" s="6"/>
      <c r="BQ795" s="6"/>
    </row>
    <row r="796" spans="1:69" x14ac:dyDescent="0.25">
      <c r="A796" s="1"/>
      <c r="B796" s="5"/>
      <c r="C796" s="5"/>
      <c r="D796" s="5"/>
      <c r="E796" s="5"/>
      <c r="F796" s="18"/>
      <c r="G796" s="5"/>
      <c r="H796" s="17"/>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6"/>
      <c r="BO796" s="6"/>
      <c r="BP796" s="6"/>
      <c r="BQ796" s="6"/>
    </row>
    <row r="797" spans="1:69" x14ac:dyDescent="0.25">
      <c r="A797" s="1"/>
      <c r="B797" s="5"/>
      <c r="C797" s="5"/>
      <c r="D797" s="5"/>
      <c r="E797" s="5"/>
      <c r="F797" s="18"/>
      <c r="G797" s="5"/>
      <c r="H797" s="17"/>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6"/>
      <c r="BO797" s="6"/>
      <c r="BP797" s="6"/>
      <c r="BQ797" s="6"/>
    </row>
    <row r="798" spans="1:69" x14ac:dyDescent="0.25">
      <c r="A798" s="1"/>
      <c r="B798" s="5"/>
      <c r="C798" s="5"/>
      <c r="D798" s="5"/>
      <c r="E798" s="5"/>
      <c r="F798" s="18"/>
      <c r="G798" s="5"/>
      <c r="H798" s="17"/>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6"/>
      <c r="BO798" s="6"/>
      <c r="BP798" s="6"/>
      <c r="BQ798" s="6"/>
    </row>
    <row r="799" spans="1:69" x14ac:dyDescent="0.25">
      <c r="A799" s="1"/>
      <c r="B799" s="5"/>
      <c r="C799" s="5"/>
      <c r="D799" s="5"/>
      <c r="E799" s="5"/>
      <c r="F799" s="18"/>
      <c r="G799" s="5"/>
      <c r="H799" s="17"/>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6"/>
      <c r="BO799" s="6"/>
      <c r="BP799" s="6"/>
      <c r="BQ799" s="6"/>
    </row>
    <row r="800" spans="1:69" x14ac:dyDescent="0.25">
      <c r="A800" s="1"/>
      <c r="B800" s="5"/>
      <c r="C800" s="5"/>
      <c r="D800" s="5"/>
      <c r="E800" s="5"/>
      <c r="F800" s="18"/>
      <c r="G800" s="5"/>
      <c r="H800" s="17"/>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6"/>
      <c r="BO800" s="6"/>
      <c r="BP800" s="6"/>
      <c r="BQ800" s="6"/>
    </row>
    <row r="801" spans="1:69" x14ac:dyDescent="0.25">
      <c r="A801" s="1"/>
      <c r="B801" s="5"/>
      <c r="C801" s="5"/>
      <c r="D801" s="5"/>
      <c r="E801" s="5"/>
      <c r="F801" s="18"/>
      <c r="G801" s="5"/>
      <c r="H801" s="17"/>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6"/>
      <c r="BO801" s="6"/>
      <c r="BP801" s="6"/>
      <c r="BQ801" s="6"/>
    </row>
    <row r="802" spans="1:69" x14ac:dyDescent="0.25">
      <c r="A802" s="1"/>
      <c r="B802" s="5"/>
      <c r="C802" s="5"/>
      <c r="D802" s="5"/>
      <c r="E802" s="5"/>
      <c r="F802" s="18"/>
      <c r="G802" s="5"/>
      <c r="H802" s="17"/>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6"/>
      <c r="BO802" s="6"/>
      <c r="BP802" s="6"/>
      <c r="BQ802" s="6"/>
    </row>
    <row r="803" spans="1:69" x14ac:dyDescent="0.25">
      <c r="A803" s="1"/>
      <c r="B803" s="5"/>
      <c r="C803" s="5"/>
      <c r="D803" s="5"/>
      <c r="E803" s="5"/>
      <c r="F803" s="18"/>
      <c r="G803" s="5"/>
      <c r="H803" s="17"/>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6"/>
      <c r="BO803" s="6"/>
      <c r="BP803" s="6"/>
      <c r="BQ803" s="6"/>
    </row>
    <row r="804" spans="1:69" x14ac:dyDescent="0.25">
      <c r="A804" s="1"/>
      <c r="B804" s="5"/>
      <c r="C804" s="5"/>
      <c r="D804" s="5"/>
      <c r="E804" s="5"/>
      <c r="F804" s="18"/>
      <c r="G804" s="5"/>
      <c r="H804" s="17"/>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6"/>
      <c r="BO804" s="6"/>
      <c r="BP804" s="6"/>
      <c r="BQ804" s="6"/>
    </row>
    <row r="805" spans="1:69" x14ac:dyDescent="0.25">
      <c r="A805" s="1"/>
      <c r="B805" s="5"/>
      <c r="C805" s="5"/>
      <c r="D805" s="5"/>
      <c r="E805" s="5"/>
      <c r="F805" s="18"/>
      <c r="G805" s="5"/>
      <c r="H805" s="17"/>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6"/>
      <c r="BO805" s="6"/>
      <c r="BP805" s="6"/>
      <c r="BQ805" s="6"/>
    </row>
    <row r="806" spans="1:69" x14ac:dyDescent="0.25">
      <c r="A806" s="1"/>
      <c r="B806" s="5"/>
      <c r="C806" s="5"/>
      <c r="D806" s="5"/>
      <c r="E806" s="5"/>
      <c r="F806" s="18"/>
      <c r="G806" s="5"/>
      <c r="H806" s="17"/>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6"/>
      <c r="BO806" s="6"/>
      <c r="BP806" s="6"/>
      <c r="BQ806" s="6"/>
    </row>
    <row r="807" spans="1:69" x14ac:dyDescent="0.25">
      <c r="A807" s="1"/>
      <c r="B807" s="5"/>
      <c r="C807" s="5"/>
      <c r="D807" s="5"/>
      <c r="E807" s="5"/>
      <c r="F807" s="18"/>
      <c r="G807" s="5"/>
      <c r="H807" s="17"/>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6"/>
      <c r="BO807" s="6"/>
      <c r="BP807" s="6"/>
      <c r="BQ807" s="6"/>
    </row>
    <row r="808" spans="1:69" x14ac:dyDescent="0.25">
      <c r="A808" s="1"/>
      <c r="B808" s="5"/>
      <c r="C808" s="5"/>
      <c r="D808" s="5"/>
      <c r="E808" s="5"/>
      <c r="F808" s="18"/>
      <c r="G808" s="5"/>
      <c r="H808" s="17"/>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6"/>
      <c r="BO808" s="6"/>
      <c r="BP808" s="6"/>
      <c r="BQ808" s="6"/>
    </row>
    <row r="809" spans="1:69" x14ac:dyDescent="0.25">
      <c r="A809" s="1"/>
      <c r="B809" s="5"/>
      <c r="C809" s="5"/>
      <c r="D809" s="5"/>
      <c r="E809" s="5"/>
      <c r="F809" s="18"/>
      <c r="G809" s="5"/>
      <c r="H809" s="17"/>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6"/>
      <c r="BO809" s="6"/>
      <c r="BP809" s="6"/>
      <c r="BQ809" s="6"/>
    </row>
    <row r="810" spans="1:69" x14ac:dyDescent="0.25">
      <c r="A810" s="1"/>
      <c r="B810" s="5"/>
      <c r="C810" s="5"/>
      <c r="D810" s="5"/>
      <c r="E810" s="5"/>
      <c r="F810" s="18"/>
      <c r="G810" s="5"/>
      <c r="H810" s="17"/>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6"/>
      <c r="BO810" s="6"/>
      <c r="BP810" s="6"/>
      <c r="BQ810" s="6"/>
    </row>
    <row r="811" spans="1:69" x14ac:dyDescent="0.25">
      <c r="A811" s="1"/>
      <c r="B811" s="5"/>
      <c r="C811" s="5"/>
      <c r="D811" s="5"/>
      <c r="E811" s="5"/>
      <c r="F811" s="18"/>
      <c r="G811" s="5"/>
      <c r="H811" s="17"/>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6"/>
      <c r="BO811" s="6"/>
      <c r="BP811" s="6"/>
      <c r="BQ811" s="6"/>
    </row>
    <row r="812" spans="1:69" x14ac:dyDescent="0.25">
      <c r="A812" s="1"/>
      <c r="B812" s="5"/>
      <c r="C812" s="5"/>
      <c r="D812" s="5"/>
      <c r="E812" s="5"/>
      <c r="F812" s="18"/>
      <c r="G812" s="5"/>
      <c r="H812" s="17"/>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6"/>
      <c r="BO812" s="6"/>
      <c r="BP812" s="6"/>
      <c r="BQ812" s="6"/>
    </row>
    <row r="813" spans="1:69" x14ac:dyDescent="0.25">
      <c r="A813" s="1"/>
      <c r="B813" s="5"/>
      <c r="C813" s="5"/>
      <c r="D813" s="5"/>
      <c r="E813" s="5"/>
      <c r="F813" s="18"/>
      <c r="G813" s="5"/>
      <c r="H813" s="17"/>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6"/>
      <c r="BO813" s="6"/>
      <c r="BP813" s="6"/>
      <c r="BQ813" s="6"/>
    </row>
    <row r="814" spans="1:69" x14ac:dyDescent="0.25">
      <c r="A814" s="1"/>
      <c r="B814" s="5"/>
      <c r="C814" s="5"/>
      <c r="D814" s="5"/>
      <c r="E814" s="5"/>
      <c r="F814" s="18"/>
      <c r="G814" s="5"/>
      <c r="H814" s="17"/>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6"/>
      <c r="BO814" s="6"/>
      <c r="BP814" s="6"/>
      <c r="BQ814" s="6"/>
    </row>
    <row r="815" spans="1:69" x14ac:dyDescent="0.25">
      <c r="A815" s="1"/>
      <c r="B815" s="5"/>
      <c r="C815" s="5"/>
      <c r="D815" s="5"/>
      <c r="E815" s="5"/>
      <c r="F815" s="18"/>
      <c r="G815" s="5"/>
      <c r="H815" s="17"/>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6"/>
      <c r="BO815" s="6"/>
      <c r="BP815" s="6"/>
      <c r="BQ815" s="6"/>
    </row>
    <row r="816" spans="1:69" x14ac:dyDescent="0.25">
      <c r="A816" s="1"/>
      <c r="B816" s="5"/>
      <c r="C816" s="5"/>
      <c r="D816" s="5"/>
      <c r="E816" s="5"/>
      <c r="F816" s="18"/>
      <c r="G816" s="5"/>
      <c r="H816" s="17"/>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6"/>
      <c r="BO816" s="6"/>
      <c r="BP816" s="6"/>
      <c r="BQ816" s="6"/>
    </row>
    <row r="817" spans="1:69" x14ac:dyDescent="0.25">
      <c r="A817" s="1"/>
      <c r="B817" s="5"/>
      <c r="C817" s="5"/>
      <c r="D817" s="5"/>
      <c r="E817" s="5"/>
      <c r="F817" s="18"/>
      <c r="G817" s="5"/>
      <c r="H817" s="17"/>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6"/>
      <c r="BO817" s="6"/>
      <c r="BP817" s="6"/>
      <c r="BQ817" s="6"/>
    </row>
    <row r="818" spans="1:69" x14ac:dyDescent="0.25">
      <c r="A818" s="1"/>
      <c r="B818" s="5"/>
      <c r="C818" s="5"/>
      <c r="D818" s="5"/>
      <c r="E818" s="5"/>
      <c r="F818" s="18"/>
      <c r="G818" s="5"/>
      <c r="H818" s="17"/>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6"/>
      <c r="BO818" s="6"/>
      <c r="BP818" s="6"/>
      <c r="BQ818" s="6"/>
    </row>
    <row r="819" spans="1:69" x14ac:dyDescent="0.25">
      <c r="A819" s="1"/>
      <c r="B819" s="5"/>
      <c r="C819" s="5"/>
      <c r="D819" s="5"/>
      <c r="E819" s="5"/>
      <c r="F819" s="18"/>
      <c r="G819" s="5"/>
      <c r="H819" s="17"/>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6"/>
      <c r="BO819" s="6"/>
      <c r="BP819" s="6"/>
      <c r="BQ819" s="6"/>
    </row>
    <row r="820" spans="1:69" x14ac:dyDescent="0.25">
      <c r="A820" s="1"/>
      <c r="B820" s="5"/>
      <c r="C820" s="5"/>
      <c r="D820" s="5"/>
      <c r="E820" s="5"/>
      <c r="F820" s="18"/>
      <c r="G820" s="5"/>
      <c r="H820" s="17"/>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6"/>
      <c r="BO820" s="6"/>
      <c r="BP820" s="6"/>
      <c r="BQ820" s="6"/>
    </row>
    <row r="821" spans="1:69" x14ac:dyDescent="0.25">
      <c r="A821" s="1"/>
      <c r="B821" s="5"/>
      <c r="C821" s="5"/>
      <c r="D821" s="5"/>
      <c r="E821" s="5"/>
      <c r="F821" s="18"/>
      <c r="G821" s="5"/>
      <c r="H821" s="17"/>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6"/>
      <c r="BO821" s="6"/>
      <c r="BP821" s="6"/>
      <c r="BQ821" s="6"/>
    </row>
    <row r="822" spans="1:69" x14ac:dyDescent="0.25">
      <c r="A822" s="1"/>
      <c r="B822" s="5"/>
      <c r="C822" s="5"/>
      <c r="D822" s="5"/>
      <c r="E822" s="5"/>
      <c r="F822" s="18"/>
      <c r="G822" s="5"/>
      <c r="H822" s="17"/>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6"/>
      <c r="BO822" s="6"/>
      <c r="BP822" s="6"/>
      <c r="BQ822" s="6"/>
    </row>
    <row r="823" spans="1:69" x14ac:dyDescent="0.25">
      <c r="A823" s="1"/>
      <c r="B823" s="5"/>
      <c r="C823" s="5"/>
      <c r="D823" s="5"/>
      <c r="E823" s="5"/>
      <c r="F823" s="18"/>
      <c r="G823" s="5"/>
      <c r="H823" s="17"/>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6"/>
      <c r="BO823" s="6"/>
      <c r="BP823" s="6"/>
      <c r="BQ823" s="6"/>
    </row>
    <row r="824" spans="1:69" x14ac:dyDescent="0.25">
      <c r="A824" s="1"/>
      <c r="B824" s="5"/>
      <c r="C824" s="5"/>
      <c r="D824" s="5"/>
      <c r="E824" s="5"/>
      <c r="F824" s="18"/>
      <c r="G824" s="5"/>
      <c r="H824" s="17"/>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6"/>
      <c r="BO824" s="6"/>
      <c r="BP824" s="6"/>
      <c r="BQ824" s="6"/>
    </row>
    <row r="825" spans="1:69" x14ac:dyDescent="0.25">
      <c r="A825" s="1"/>
      <c r="B825" s="5"/>
      <c r="C825" s="5"/>
      <c r="D825" s="5"/>
      <c r="E825" s="5"/>
      <c r="F825" s="18"/>
      <c r="G825" s="5"/>
      <c r="H825" s="17"/>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6"/>
      <c r="BO825" s="6"/>
      <c r="BP825" s="6"/>
      <c r="BQ825" s="6"/>
    </row>
    <row r="826" spans="1:69" x14ac:dyDescent="0.25">
      <c r="A826" s="1"/>
      <c r="B826" s="5"/>
      <c r="C826" s="5"/>
      <c r="D826" s="5"/>
      <c r="E826" s="5"/>
      <c r="F826" s="18"/>
      <c r="G826" s="5"/>
      <c r="H826" s="17"/>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6"/>
      <c r="BO826" s="6"/>
      <c r="BP826" s="6"/>
      <c r="BQ826" s="6"/>
    </row>
    <row r="827" spans="1:69" x14ac:dyDescent="0.25">
      <c r="A827" s="1"/>
      <c r="B827" s="5"/>
      <c r="C827" s="5"/>
      <c r="D827" s="5"/>
      <c r="E827" s="5"/>
      <c r="F827" s="18"/>
      <c r="G827" s="5"/>
      <c r="H827" s="17"/>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6"/>
      <c r="BO827" s="6"/>
      <c r="BP827" s="6"/>
      <c r="BQ827" s="6"/>
    </row>
    <row r="828" spans="1:69" x14ac:dyDescent="0.25">
      <c r="A828" s="1"/>
      <c r="B828" s="5"/>
      <c r="C828" s="5"/>
      <c r="D828" s="5"/>
      <c r="E828" s="5"/>
      <c r="F828" s="18"/>
      <c r="G828" s="5"/>
      <c r="H828" s="17"/>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6"/>
      <c r="BO828" s="6"/>
      <c r="BP828" s="6"/>
      <c r="BQ828" s="6"/>
    </row>
    <row r="829" spans="1:69" x14ac:dyDescent="0.25">
      <c r="A829" s="1"/>
      <c r="B829" s="5"/>
      <c r="C829" s="5"/>
      <c r="D829" s="5"/>
      <c r="E829" s="5"/>
      <c r="F829" s="18"/>
      <c r="G829" s="5"/>
      <c r="H829" s="17"/>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6"/>
      <c r="BO829" s="6"/>
      <c r="BP829" s="6"/>
      <c r="BQ829" s="6"/>
    </row>
    <row r="830" spans="1:69" x14ac:dyDescent="0.25">
      <c r="A830" s="1"/>
      <c r="B830" s="5"/>
      <c r="C830" s="5"/>
      <c r="D830" s="5"/>
      <c r="E830" s="5"/>
      <c r="F830" s="18"/>
      <c r="G830" s="5"/>
      <c r="H830" s="17"/>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6"/>
      <c r="BO830" s="6"/>
      <c r="BP830" s="6"/>
      <c r="BQ830" s="6"/>
    </row>
    <row r="831" spans="1:69" x14ac:dyDescent="0.25">
      <c r="A831" s="1"/>
      <c r="B831" s="5"/>
      <c r="C831" s="5"/>
      <c r="D831" s="5"/>
      <c r="E831" s="5"/>
      <c r="F831" s="18"/>
      <c r="G831" s="5"/>
      <c r="H831" s="17"/>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6"/>
      <c r="BO831" s="6"/>
      <c r="BP831" s="6"/>
      <c r="BQ831" s="6"/>
    </row>
    <row r="832" spans="1:69" x14ac:dyDescent="0.25">
      <c r="A832" s="1"/>
      <c r="B832" s="5"/>
      <c r="C832" s="5"/>
      <c r="D832" s="5"/>
      <c r="E832" s="5"/>
      <c r="F832" s="18"/>
      <c r="G832" s="5"/>
      <c r="H832" s="17"/>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6"/>
      <c r="BO832" s="6"/>
      <c r="BP832" s="6"/>
      <c r="BQ832" s="6"/>
    </row>
    <row r="833" spans="1:69" x14ac:dyDescent="0.25">
      <c r="A833" s="1"/>
      <c r="B833" s="5"/>
      <c r="C833" s="5"/>
      <c r="D833" s="5"/>
      <c r="E833" s="5"/>
      <c r="F833" s="18"/>
      <c r="G833" s="5"/>
      <c r="H833" s="17"/>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6"/>
      <c r="BO833" s="6"/>
      <c r="BP833" s="6"/>
      <c r="BQ833" s="6"/>
    </row>
    <row r="834" spans="1:69" x14ac:dyDescent="0.25">
      <c r="A834" s="1"/>
      <c r="B834" s="5"/>
      <c r="C834" s="5"/>
      <c r="D834" s="5"/>
      <c r="E834" s="5"/>
      <c r="F834" s="18"/>
      <c r="G834" s="5"/>
      <c r="H834" s="17"/>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6"/>
      <c r="BO834" s="6"/>
      <c r="BP834" s="6"/>
      <c r="BQ834" s="6"/>
    </row>
    <row r="835" spans="1:69" x14ac:dyDescent="0.25">
      <c r="A835" s="1"/>
      <c r="B835" s="5"/>
      <c r="C835" s="5"/>
      <c r="D835" s="5"/>
      <c r="E835" s="5"/>
      <c r="F835" s="18"/>
      <c r="G835" s="5"/>
      <c r="H835" s="17"/>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6"/>
      <c r="BO835" s="6"/>
      <c r="BP835" s="6"/>
      <c r="BQ835" s="6"/>
    </row>
    <row r="836" spans="1:69" x14ac:dyDescent="0.25">
      <c r="A836" s="1"/>
      <c r="B836" s="5"/>
      <c r="C836" s="5"/>
      <c r="D836" s="5"/>
      <c r="E836" s="5"/>
      <c r="F836" s="18"/>
      <c r="G836" s="5"/>
      <c r="H836" s="17"/>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6"/>
      <c r="BO836" s="6"/>
      <c r="BP836" s="6"/>
      <c r="BQ836" s="6"/>
    </row>
    <row r="837" spans="1:69" x14ac:dyDescent="0.25">
      <c r="A837" s="1"/>
      <c r="B837" s="5"/>
      <c r="C837" s="5"/>
      <c r="D837" s="5"/>
      <c r="E837" s="5"/>
      <c r="F837" s="18"/>
      <c r="G837" s="5"/>
      <c r="H837" s="17"/>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6"/>
      <c r="BO837" s="6"/>
      <c r="BP837" s="6"/>
      <c r="BQ837" s="6"/>
    </row>
    <row r="838" spans="1:69" x14ac:dyDescent="0.25">
      <c r="A838" s="1"/>
      <c r="B838" s="5"/>
      <c r="C838" s="5"/>
      <c r="D838" s="5"/>
      <c r="E838" s="5"/>
      <c r="F838" s="18"/>
      <c r="G838" s="5"/>
      <c r="H838" s="17"/>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6"/>
      <c r="BO838" s="6"/>
      <c r="BP838" s="6"/>
      <c r="BQ838" s="6"/>
    </row>
    <row r="839" spans="1:69" x14ac:dyDescent="0.25">
      <c r="A839" s="1"/>
      <c r="B839" s="5"/>
      <c r="C839" s="5"/>
      <c r="D839" s="5"/>
      <c r="E839" s="5"/>
      <c r="F839" s="18"/>
      <c r="G839" s="5"/>
      <c r="H839" s="17"/>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6"/>
      <c r="BO839" s="6"/>
      <c r="BP839" s="6"/>
      <c r="BQ839" s="6"/>
    </row>
    <row r="840" spans="1:69" x14ac:dyDescent="0.25">
      <c r="A840" s="1"/>
      <c r="B840" s="5"/>
      <c r="C840" s="5"/>
      <c r="D840" s="5"/>
      <c r="E840" s="5"/>
      <c r="F840" s="18"/>
      <c r="G840" s="5"/>
      <c r="H840" s="17"/>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6"/>
      <c r="BO840" s="6"/>
      <c r="BP840" s="6"/>
      <c r="BQ840" s="6"/>
    </row>
    <row r="841" spans="1:69" x14ac:dyDescent="0.25">
      <c r="A841" s="1"/>
      <c r="B841" s="5"/>
      <c r="C841" s="5"/>
      <c r="D841" s="5"/>
      <c r="E841" s="5"/>
      <c r="F841" s="18"/>
      <c r="G841" s="5"/>
      <c r="H841" s="17"/>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6"/>
      <c r="BO841" s="6"/>
      <c r="BP841" s="6"/>
      <c r="BQ841" s="6"/>
    </row>
    <row r="842" spans="1:69" x14ac:dyDescent="0.25">
      <c r="A842" s="1"/>
      <c r="B842" s="5"/>
      <c r="C842" s="5"/>
      <c r="D842" s="5"/>
      <c r="E842" s="5"/>
      <c r="F842" s="18"/>
      <c r="G842" s="5"/>
      <c r="H842" s="17"/>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6"/>
      <c r="BO842" s="6"/>
      <c r="BP842" s="6"/>
      <c r="BQ842" s="6"/>
    </row>
    <row r="843" spans="1:69" x14ac:dyDescent="0.25">
      <c r="A843" s="1"/>
      <c r="B843" s="5"/>
      <c r="C843" s="5"/>
      <c r="D843" s="5"/>
      <c r="E843" s="5"/>
      <c r="F843" s="18"/>
      <c r="G843" s="5"/>
      <c r="H843" s="17"/>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6"/>
      <c r="BO843" s="6"/>
      <c r="BP843" s="6"/>
      <c r="BQ843" s="6"/>
    </row>
    <row r="844" spans="1:69" x14ac:dyDescent="0.25">
      <c r="A844" s="1"/>
      <c r="B844" s="5"/>
      <c r="C844" s="5"/>
      <c r="D844" s="5"/>
      <c r="E844" s="5"/>
      <c r="F844" s="18"/>
      <c r="G844" s="5"/>
      <c r="H844" s="17"/>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6"/>
      <c r="BO844" s="6"/>
      <c r="BP844" s="6"/>
      <c r="BQ844" s="6"/>
    </row>
    <row r="845" spans="1:69" x14ac:dyDescent="0.25">
      <c r="A845" s="1"/>
      <c r="B845" s="5"/>
      <c r="C845" s="5"/>
      <c r="D845" s="5"/>
      <c r="E845" s="5"/>
      <c r="F845" s="18"/>
      <c r="G845" s="5"/>
      <c r="H845" s="17"/>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6"/>
      <c r="BO845" s="6"/>
      <c r="BP845" s="6"/>
      <c r="BQ845" s="6"/>
    </row>
    <row r="846" spans="1:69" x14ac:dyDescent="0.25">
      <c r="A846" s="1"/>
      <c r="B846" s="5"/>
      <c r="C846" s="5"/>
      <c r="D846" s="5"/>
      <c r="E846" s="5"/>
      <c r="F846" s="18"/>
      <c r="G846" s="5"/>
      <c r="H846" s="17"/>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6"/>
      <c r="BO846" s="6"/>
      <c r="BP846" s="6"/>
      <c r="BQ846" s="6"/>
    </row>
    <row r="847" spans="1:69" x14ac:dyDescent="0.25">
      <c r="A847" s="1"/>
      <c r="B847" s="5"/>
      <c r="C847" s="5"/>
      <c r="D847" s="5"/>
      <c r="E847" s="5"/>
      <c r="F847" s="18"/>
      <c r="G847" s="5"/>
      <c r="H847" s="17"/>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6"/>
      <c r="BO847" s="6"/>
      <c r="BP847" s="6"/>
      <c r="BQ847" s="6"/>
    </row>
    <row r="848" spans="1:69" x14ac:dyDescent="0.25">
      <c r="A848" s="1"/>
      <c r="B848" s="5"/>
      <c r="C848" s="5"/>
      <c r="D848" s="5"/>
      <c r="E848" s="5"/>
      <c r="F848" s="18"/>
      <c r="G848" s="5"/>
      <c r="H848" s="17"/>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6"/>
      <c r="BO848" s="6"/>
      <c r="BP848" s="6"/>
      <c r="BQ848" s="6"/>
    </row>
    <row r="849" spans="1:69" x14ac:dyDescent="0.25">
      <c r="A849" s="1"/>
      <c r="B849" s="5"/>
      <c r="C849" s="5"/>
      <c r="D849" s="5"/>
      <c r="E849" s="5"/>
      <c r="F849" s="18"/>
      <c r="G849" s="5"/>
      <c r="H849" s="17"/>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6"/>
      <c r="BO849" s="6"/>
      <c r="BP849" s="6"/>
      <c r="BQ849" s="6"/>
    </row>
    <row r="850" spans="1:69" x14ac:dyDescent="0.25">
      <c r="A850" s="1"/>
      <c r="B850" s="5"/>
      <c r="C850" s="5"/>
      <c r="D850" s="5"/>
      <c r="E850" s="5"/>
      <c r="F850" s="18"/>
      <c r="G850" s="5"/>
      <c r="H850" s="17"/>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6"/>
      <c r="BO850" s="6"/>
      <c r="BP850" s="6"/>
      <c r="BQ850" s="6"/>
    </row>
    <row r="851" spans="1:69" x14ac:dyDescent="0.25">
      <c r="A851" s="1"/>
      <c r="B851" s="5"/>
      <c r="C851" s="5"/>
      <c r="D851" s="5"/>
      <c r="E851" s="5"/>
      <c r="F851" s="18"/>
      <c r="G851" s="5"/>
      <c r="H851" s="17"/>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6"/>
      <c r="BO851" s="6"/>
      <c r="BP851" s="6"/>
      <c r="BQ851" s="6"/>
    </row>
    <row r="852" spans="1:69" x14ac:dyDescent="0.25">
      <c r="A852" s="1"/>
      <c r="B852" s="5"/>
      <c r="C852" s="5"/>
      <c r="D852" s="5"/>
      <c r="E852" s="5"/>
      <c r="F852" s="18"/>
      <c r="G852" s="5"/>
      <c r="H852" s="17"/>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6"/>
      <c r="BO852" s="6"/>
      <c r="BP852" s="6"/>
      <c r="BQ852" s="6"/>
    </row>
    <row r="853" spans="1:69" x14ac:dyDescent="0.25">
      <c r="A853" s="1"/>
      <c r="B853" s="5"/>
      <c r="C853" s="5"/>
      <c r="D853" s="5"/>
      <c r="E853" s="5"/>
      <c r="F853" s="18"/>
      <c r="G853" s="5"/>
      <c r="H853" s="17"/>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6"/>
      <c r="BO853" s="6"/>
      <c r="BP853" s="6"/>
      <c r="BQ853" s="6"/>
    </row>
    <row r="854" spans="1:69" x14ac:dyDescent="0.25">
      <c r="A854" s="1"/>
      <c r="B854" s="5"/>
      <c r="C854" s="5"/>
      <c r="D854" s="5"/>
      <c r="E854" s="5"/>
      <c r="F854" s="18"/>
      <c r="G854" s="5"/>
      <c r="H854" s="17"/>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6"/>
      <c r="BO854" s="6"/>
      <c r="BP854" s="6"/>
      <c r="BQ854" s="6"/>
    </row>
    <row r="855" spans="1:69" x14ac:dyDescent="0.25">
      <c r="A855" s="1"/>
      <c r="B855" s="5"/>
      <c r="C855" s="5"/>
      <c r="D855" s="5"/>
      <c r="E855" s="5"/>
      <c r="F855" s="18"/>
      <c r="G855" s="5"/>
      <c r="H855" s="17"/>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6"/>
      <c r="BO855" s="6"/>
      <c r="BP855" s="6"/>
      <c r="BQ855" s="6"/>
    </row>
    <row r="856" spans="1:69" x14ac:dyDescent="0.25">
      <c r="A856" s="1"/>
      <c r="B856" s="5"/>
      <c r="C856" s="5"/>
      <c r="D856" s="5"/>
      <c r="E856" s="5"/>
      <c r="F856" s="18"/>
      <c r="G856" s="5"/>
      <c r="H856" s="17"/>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6"/>
      <c r="BO856" s="6"/>
      <c r="BP856" s="6"/>
      <c r="BQ856" s="6"/>
    </row>
    <row r="857" spans="1:69" x14ac:dyDescent="0.25">
      <c r="A857" s="1"/>
      <c r="B857" s="5"/>
      <c r="C857" s="5"/>
      <c r="D857" s="5"/>
      <c r="E857" s="5"/>
      <c r="F857" s="18"/>
      <c r="G857" s="5"/>
      <c r="H857" s="17"/>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6"/>
      <c r="BO857" s="6"/>
      <c r="BP857" s="6"/>
      <c r="BQ857" s="6"/>
    </row>
    <row r="858" spans="1:69" x14ac:dyDescent="0.25">
      <c r="A858" s="1"/>
      <c r="B858" s="5"/>
      <c r="C858" s="5"/>
      <c r="D858" s="5"/>
      <c r="E858" s="5"/>
      <c r="F858" s="18"/>
      <c r="G858" s="5"/>
      <c r="H858" s="17"/>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6"/>
      <c r="BO858" s="6"/>
      <c r="BP858" s="6"/>
      <c r="BQ858" s="6"/>
    </row>
    <row r="859" spans="1:69" x14ac:dyDescent="0.25">
      <c r="A859" s="1"/>
      <c r="B859" s="5"/>
      <c r="C859" s="5"/>
      <c r="D859" s="5"/>
      <c r="E859" s="5"/>
      <c r="F859" s="18"/>
      <c r="G859" s="5"/>
      <c r="H859" s="17"/>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6"/>
      <c r="BO859" s="6"/>
      <c r="BP859" s="6"/>
      <c r="BQ859" s="6"/>
    </row>
    <row r="860" spans="1:69" x14ac:dyDescent="0.25">
      <c r="A860" s="1"/>
      <c r="B860" s="5"/>
      <c r="C860" s="5"/>
      <c r="D860" s="5"/>
      <c r="E860" s="5"/>
      <c r="F860" s="18"/>
      <c r="G860" s="5"/>
      <c r="H860" s="17"/>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6"/>
      <c r="BO860" s="6"/>
      <c r="BP860" s="6"/>
      <c r="BQ860" s="6"/>
    </row>
    <row r="861" spans="1:69" x14ac:dyDescent="0.25">
      <c r="A861" s="1"/>
      <c r="B861" s="5"/>
      <c r="C861" s="5"/>
      <c r="D861" s="5"/>
      <c r="E861" s="5"/>
      <c r="F861" s="18"/>
      <c r="G861" s="5"/>
      <c r="H861" s="17"/>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6"/>
      <c r="BO861" s="6"/>
      <c r="BP861" s="6"/>
      <c r="BQ861" s="6"/>
    </row>
    <row r="862" spans="1:69" x14ac:dyDescent="0.25">
      <c r="A862" s="1"/>
      <c r="B862" s="5"/>
      <c r="C862" s="5"/>
      <c r="D862" s="5"/>
      <c r="E862" s="5"/>
      <c r="F862" s="18"/>
      <c r="G862" s="5"/>
      <c r="H862" s="17"/>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6"/>
      <c r="BO862" s="6"/>
      <c r="BP862" s="6"/>
      <c r="BQ862" s="6"/>
    </row>
    <row r="863" spans="1:69" x14ac:dyDescent="0.25">
      <c r="A863" s="1"/>
      <c r="B863" s="5"/>
      <c r="C863" s="5"/>
      <c r="D863" s="5"/>
      <c r="E863" s="5"/>
      <c r="F863" s="18"/>
      <c r="G863" s="5"/>
      <c r="H863" s="17"/>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6"/>
      <c r="BO863" s="6"/>
      <c r="BP863" s="6"/>
      <c r="BQ863" s="6"/>
    </row>
    <row r="864" spans="1:69" x14ac:dyDescent="0.25">
      <c r="A864" s="1"/>
      <c r="B864" s="5"/>
      <c r="C864" s="5"/>
      <c r="D864" s="5"/>
      <c r="E864" s="5"/>
      <c r="F864" s="18"/>
      <c r="G864" s="5"/>
      <c r="H864" s="17"/>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6"/>
      <c r="BO864" s="6"/>
      <c r="BP864" s="6"/>
      <c r="BQ864" s="6"/>
    </row>
    <row r="865" spans="1:69" x14ac:dyDescent="0.25">
      <c r="A865" s="1"/>
      <c r="B865" s="5"/>
      <c r="C865" s="5"/>
      <c r="D865" s="5"/>
      <c r="E865" s="5"/>
      <c r="F865" s="18"/>
      <c r="G865" s="5"/>
      <c r="H865" s="17"/>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6"/>
      <c r="BO865" s="6"/>
      <c r="BP865" s="6"/>
      <c r="BQ865" s="6"/>
    </row>
    <row r="866" spans="1:69" x14ac:dyDescent="0.25">
      <c r="A866" s="1"/>
      <c r="B866" s="5"/>
      <c r="C866" s="5"/>
      <c r="D866" s="5"/>
      <c r="E866" s="5"/>
      <c r="F866" s="18"/>
      <c r="G866" s="5"/>
      <c r="H866" s="17"/>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6"/>
      <c r="BO866" s="6"/>
      <c r="BP866" s="6"/>
      <c r="BQ866" s="6"/>
    </row>
    <row r="867" spans="1:69" x14ac:dyDescent="0.25">
      <c r="A867" s="1"/>
      <c r="B867" s="5"/>
      <c r="C867" s="5"/>
      <c r="D867" s="5"/>
      <c r="E867" s="5"/>
      <c r="F867" s="18"/>
      <c r="G867" s="5"/>
      <c r="H867" s="17"/>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6"/>
      <c r="BO867" s="6"/>
      <c r="BP867" s="6"/>
      <c r="BQ867" s="6"/>
    </row>
    <row r="868" spans="1:69" x14ac:dyDescent="0.25">
      <c r="A868" s="1"/>
      <c r="B868" s="5"/>
      <c r="C868" s="5"/>
      <c r="D868" s="5"/>
      <c r="E868" s="5"/>
      <c r="F868" s="18"/>
      <c r="G868" s="5"/>
      <c r="H868" s="17"/>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6"/>
      <c r="BO868" s="6"/>
      <c r="BP868" s="6"/>
      <c r="BQ868" s="6"/>
    </row>
    <row r="869" spans="1:69" x14ac:dyDescent="0.25">
      <c r="A869" s="1"/>
      <c r="B869" s="5"/>
      <c r="C869" s="5"/>
      <c r="D869" s="5"/>
      <c r="E869" s="5"/>
      <c r="F869" s="18"/>
      <c r="G869" s="5"/>
      <c r="H869" s="17"/>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6"/>
      <c r="BO869" s="6"/>
      <c r="BP869" s="6"/>
      <c r="BQ869" s="6"/>
    </row>
    <row r="870" spans="1:69" x14ac:dyDescent="0.25">
      <c r="A870" s="1"/>
      <c r="B870" s="5"/>
      <c r="C870" s="5"/>
      <c r="D870" s="5"/>
      <c r="E870" s="5"/>
      <c r="F870" s="18"/>
      <c r="G870" s="5"/>
      <c r="H870" s="17"/>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6"/>
      <c r="BO870" s="6"/>
      <c r="BP870" s="6"/>
      <c r="BQ870" s="6"/>
    </row>
    <row r="871" spans="1:69" x14ac:dyDescent="0.25">
      <c r="A871" s="1"/>
      <c r="B871" s="5"/>
      <c r="C871" s="5"/>
      <c r="D871" s="5"/>
      <c r="E871" s="5"/>
      <c r="F871" s="18"/>
      <c r="G871" s="5"/>
      <c r="H871" s="17"/>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6"/>
      <c r="BO871" s="6"/>
      <c r="BP871" s="6"/>
      <c r="BQ871" s="6"/>
    </row>
    <row r="872" spans="1:69" x14ac:dyDescent="0.25">
      <c r="A872" s="1"/>
      <c r="B872" s="5"/>
      <c r="C872" s="5"/>
      <c r="D872" s="5"/>
      <c r="E872" s="5"/>
      <c r="F872" s="18"/>
      <c r="G872" s="5"/>
      <c r="H872" s="17"/>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6"/>
      <c r="BO872" s="6"/>
      <c r="BP872" s="6"/>
      <c r="BQ872" s="6"/>
    </row>
    <row r="873" spans="1:69" x14ac:dyDescent="0.25">
      <c r="A873" s="1"/>
      <c r="B873" s="5"/>
      <c r="C873" s="5"/>
      <c r="D873" s="5"/>
      <c r="E873" s="5"/>
      <c r="F873" s="18"/>
      <c r="G873" s="5"/>
      <c r="H873" s="17"/>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6"/>
      <c r="BO873" s="6"/>
      <c r="BP873" s="6"/>
      <c r="BQ873" s="6"/>
    </row>
    <row r="874" spans="1:69" x14ac:dyDescent="0.25">
      <c r="A874" s="1"/>
      <c r="B874" s="5"/>
      <c r="C874" s="5"/>
      <c r="D874" s="5"/>
      <c r="E874" s="5"/>
      <c r="F874" s="18"/>
      <c r="G874" s="5"/>
      <c r="H874" s="17"/>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6"/>
      <c r="BO874" s="6"/>
      <c r="BP874" s="6"/>
      <c r="BQ874" s="6"/>
    </row>
    <row r="875" spans="1:69" x14ac:dyDescent="0.25">
      <c r="A875" s="1"/>
      <c r="B875" s="5"/>
      <c r="C875" s="5"/>
      <c r="D875" s="5"/>
      <c r="E875" s="5"/>
      <c r="F875" s="18"/>
      <c r="G875" s="5"/>
      <c r="H875" s="17"/>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6"/>
      <c r="BO875" s="6"/>
      <c r="BP875" s="6"/>
      <c r="BQ875" s="6"/>
    </row>
    <row r="876" spans="1:69" x14ac:dyDescent="0.25">
      <c r="A876" s="1"/>
      <c r="B876" s="5"/>
      <c r="C876" s="5"/>
      <c r="D876" s="5"/>
      <c r="E876" s="5"/>
      <c r="F876" s="18"/>
      <c r="G876" s="5"/>
      <c r="H876" s="17"/>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6"/>
      <c r="BO876" s="6"/>
      <c r="BP876" s="6"/>
      <c r="BQ876" s="6"/>
    </row>
    <row r="877" spans="1:69" x14ac:dyDescent="0.25">
      <c r="A877" s="1"/>
      <c r="B877" s="5"/>
      <c r="C877" s="5"/>
      <c r="D877" s="5"/>
      <c r="E877" s="5"/>
      <c r="F877" s="18"/>
      <c r="G877" s="5"/>
      <c r="H877" s="17"/>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6"/>
      <c r="BO877" s="6"/>
      <c r="BP877" s="6"/>
      <c r="BQ877" s="6"/>
    </row>
    <row r="878" spans="1:69" x14ac:dyDescent="0.25">
      <c r="A878" s="1"/>
      <c r="B878" s="5"/>
      <c r="C878" s="5"/>
      <c r="D878" s="5"/>
      <c r="E878" s="5"/>
      <c r="F878" s="18"/>
      <c r="G878" s="5"/>
      <c r="H878" s="17"/>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6"/>
      <c r="BO878" s="6"/>
      <c r="BP878" s="6"/>
      <c r="BQ878" s="6"/>
    </row>
    <row r="879" spans="1:69" x14ac:dyDescent="0.25">
      <c r="A879" s="1"/>
      <c r="B879" s="5"/>
      <c r="C879" s="5"/>
      <c r="D879" s="5"/>
      <c r="E879" s="5"/>
      <c r="F879" s="18"/>
      <c r="G879" s="5"/>
      <c r="H879" s="17"/>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6"/>
      <c r="BO879" s="6"/>
      <c r="BP879" s="6"/>
      <c r="BQ879" s="6"/>
    </row>
    <row r="880" spans="1:69" x14ac:dyDescent="0.25">
      <c r="A880" s="1"/>
      <c r="B880" s="5"/>
      <c r="C880" s="5"/>
      <c r="D880" s="5"/>
      <c r="E880" s="5"/>
      <c r="F880" s="18"/>
      <c r="G880" s="5"/>
      <c r="H880" s="17"/>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6"/>
      <c r="BO880" s="6"/>
      <c r="BP880" s="6"/>
      <c r="BQ880" s="6"/>
    </row>
    <row r="881" spans="1:69" x14ac:dyDescent="0.25">
      <c r="A881" s="1"/>
      <c r="B881" s="5"/>
      <c r="C881" s="5"/>
      <c r="D881" s="5"/>
      <c r="E881" s="5"/>
      <c r="F881" s="18"/>
      <c r="G881" s="5"/>
      <c r="H881" s="17"/>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6"/>
      <c r="BO881" s="6"/>
      <c r="BP881" s="6"/>
      <c r="BQ881" s="6"/>
    </row>
    <row r="882" spans="1:69" x14ac:dyDescent="0.25">
      <c r="A882" s="1"/>
      <c r="B882" s="5"/>
      <c r="C882" s="5"/>
      <c r="D882" s="5"/>
      <c r="E882" s="5"/>
      <c r="F882" s="18"/>
      <c r="G882" s="5"/>
      <c r="H882" s="17"/>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6"/>
      <c r="BO882" s="6"/>
      <c r="BP882" s="6"/>
      <c r="BQ882" s="6"/>
    </row>
    <row r="883" spans="1:69" x14ac:dyDescent="0.25">
      <c r="A883" s="1"/>
      <c r="B883" s="5"/>
      <c r="C883" s="5"/>
      <c r="D883" s="5"/>
      <c r="E883" s="5"/>
      <c r="F883" s="18"/>
      <c r="G883" s="5"/>
      <c r="H883" s="17"/>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6"/>
      <c r="BO883" s="6"/>
      <c r="BP883" s="6"/>
      <c r="BQ883" s="6"/>
    </row>
    <row r="884" spans="1:69" x14ac:dyDescent="0.25">
      <c r="A884" s="1"/>
      <c r="B884" s="5"/>
      <c r="C884" s="5"/>
      <c r="D884" s="5"/>
      <c r="E884" s="5"/>
      <c r="F884" s="18"/>
      <c r="G884" s="5"/>
      <c r="H884" s="17"/>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6"/>
      <c r="BO884" s="6"/>
      <c r="BP884" s="6"/>
      <c r="BQ884" s="6"/>
    </row>
    <row r="885" spans="1:69" x14ac:dyDescent="0.25">
      <c r="A885" s="1"/>
      <c r="B885" s="5"/>
      <c r="C885" s="5"/>
      <c r="D885" s="5"/>
      <c r="E885" s="5"/>
      <c r="F885" s="18"/>
      <c r="G885" s="5"/>
      <c r="H885" s="17"/>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6"/>
      <c r="BO885" s="6"/>
      <c r="BP885" s="6"/>
      <c r="BQ885" s="6"/>
    </row>
    <row r="886" spans="1:69" x14ac:dyDescent="0.25">
      <c r="A886" s="1"/>
      <c r="B886" s="5"/>
      <c r="C886" s="5"/>
      <c r="D886" s="5"/>
      <c r="E886" s="5"/>
      <c r="F886" s="18"/>
      <c r="G886" s="5"/>
      <c r="H886" s="17"/>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6"/>
      <c r="BO886" s="6"/>
      <c r="BP886" s="6"/>
      <c r="BQ886" s="6"/>
    </row>
    <row r="887" spans="1:69" x14ac:dyDescent="0.25">
      <c r="A887" s="1"/>
      <c r="B887" s="5"/>
      <c r="C887" s="5"/>
      <c r="D887" s="5"/>
      <c r="E887" s="5"/>
      <c r="F887" s="18"/>
      <c r="G887" s="5"/>
      <c r="H887" s="17"/>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6"/>
      <c r="BO887" s="6"/>
      <c r="BP887" s="6"/>
      <c r="BQ887" s="6"/>
    </row>
    <row r="888" spans="1:69" x14ac:dyDescent="0.25">
      <c r="A888" s="1"/>
      <c r="B888" s="5"/>
      <c r="C888" s="5"/>
      <c r="D888" s="5"/>
      <c r="E888" s="5"/>
      <c r="F888" s="18"/>
      <c r="G888" s="5"/>
      <c r="H888" s="17"/>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6"/>
      <c r="BO888" s="6"/>
      <c r="BP888" s="6"/>
      <c r="BQ888" s="6"/>
    </row>
    <row r="889" spans="1:69" x14ac:dyDescent="0.25">
      <c r="A889" s="1"/>
      <c r="B889" s="5"/>
      <c r="C889" s="5"/>
      <c r="D889" s="5"/>
      <c r="E889" s="5"/>
      <c r="F889" s="18"/>
      <c r="G889" s="5"/>
      <c r="H889" s="17"/>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6"/>
      <c r="BO889" s="6"/>
      <c r="BP889" s="6"/>
      <c r="BQ889" s="6"/>
    </row>
    <row r="890" spans="1:69" x14ac:dyDescent="0.25">
      <c r="A890" s="1"/>
      <c r="B890" s="5"/>
      <c r="C890" s="5"/>
      <c r="D890" s="5"/>
      <c r="E890" s="5"/>
      <c r="F890" s="18"/>
      <c r="G890" s="5"/>
      <c r="H890" s="17"/>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6"/>
      <c r="BO890" s="6"/>
      <c r="BP890" s="6"/>
      <c r="BQ890" s="6"/>
    </row>
    <row r="891" spans="1:69" x14ac:dyDescent="0.25">
      <c r="A891" s="1"/>
      <c r="B891" s="5"/>
      <c r="C891" s="5"/>
      <c r="D891" s="5"/>
      <c r="E891" s="5"/>
      <c r="F891" s="18"/>
      <c r="G891" s="5"/>
      <c r="H891" s="17"/>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6"/>
      <c r="BO891" s="6"/>
      <c r="BP891" s="6"/>
      <c r="BQ891" s="6"/>
    </row>
    <row r="892" spans="1:69" x14ac:dyDescent="0.25">
      <c r="A892" s="1"/>
      <c r="B892" s="5"/>
      <c r="C892" s="5"/>
      <c r="D892" s="5"/>
      <c r="E892" s="5"/>
      <c r="F892" s="18"/>
      <c r="G892" s="5"/>
      <c r="H892" s="17"/>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6"/>
      <c r="BO892" s="6"/>
      <c r="BP892" s="6"/>
      <c r="BQ892" s="6"/>
    </row>
    <row r="893" spans="1:69" x14ac:dyDescent="0.25">
      <c r="A893" s="1"/>
      <c r="B893" s="5"/>
      <c r="C893" s="5"/>
      <c r="D893" s="5"/>
      <c r="E893" s="5"/>
      <c r="F893" s="18"/>
      <c r="G893" s="5"/>
      <c r="H893" s="17"/>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6"/>
      <c r="BO893" s="6"/>
      <c r="BP893" s="6"/>
      <c r="BQ893" s="6"/>
    </row>
    <row r="894" spans="1:69" x14ac:dyDescent="0.25">
      <c r="A894" s="1"/>
      <c r="B894" s="5"/>
      <c r="C894" s="5"/>
      <c r="D894" s="5"/>
      <c r="E894" s="5"/>
      <c r="F894" s="18"/>
      <c r="G894" s="5"/>
      <c r="H894" s="17"/>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6"/>
      <c r="BO894" s="6"/>
      <c r="BP894" s="6"/>
      <c r="BQ894" s="6"/>
    </row>
    <row r="895" spans="1:69" x14ac:dyDescent="0.25">
      <c r="A895" s="1"/>
      <c r="B895" s="5"/>
      <c r="C895" s="5"/>
      <c r="D895" s="5"/>
      <c r="E895" s="5"/>
      <c r="F895" s="18"/>
      <c r="G895" s="5"/>
      <c r="H895" s="17"/>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6"/>
      <c r="BO895" s="6"/>
      <c r="BP895" s="6"/>
      <c r="BQ895" s="6"/>
    </row>
    <row r="896" spans="1:69" x14ac:dyDescent="0.25">
      <c r="A896" s="1"/>
      <c r="B896" s="5"/>
      <c r="C896" s="5"/>
      <c r="D896" s="5"/>
      <c r="E896" s="5"/>
      <c r="F896" s="18"/>
      <c r="G896" s="5"/>
      <c r="H896" s="17"/>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6"/>
      <c r="BO896" s="6"/>
      <c r="BP896" s="6"/>
      <c r="BQ896" s="6"/>
    </row>
    <row r="897" spans="1:69" x14ac:dyDescent="0.25">
      <c r="A897" s="1"/>
      <c r="B897" s="5"/>
      <c r="C897" s="5"/>
      <c r="D897" s="5"/>
      <c r="E897" s="5"/>
      <c r="F897" s="18"/>
      <c r="G897" s="5"/>
      <c r="H897" s="17"/>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6"/>
      <c r="BO897" s="6"/>
      <c r="BP897" s="6"/>
      <c r="BQ897" s="6"/>
    </row>
    <row r="898" spans="1:69" x14ac:dyDescent="0.25">
      <c r="A898" s="1"/>
      <c r="B898" s="5"/>
      <c r="C898" s="5"/>
      <c r="D898" s="5"/>
      <c r="E898" s="5"/>
      <c r="F898" s="18"/>
      <c r="G898" s="5"/>
      <c r="H898" s="17"/>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6"/>
      <c r="BO898" s="6"/>
      <c r="BP898" s="6"/>
      <c r="BQ898" s="6"/>
    </row>
    <row r="899" spans="1:69" x14ac:dyDescent="0.25">
      <c r="A899" s="1"/>
      <c r="B899" s="5"/>
      <c r="C899" s="5"/>
      <c r="D899" s="5"/>
      <c r="E899" s="5"/>
      <c r="F899" s="18"/>
      <c r="G899" s="5"/>
      <c r="H899" s="17"/>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6"/>
      <c r="BO899" s="6"/>
      <c r="BP899" s="6"/>
      <c r="BQ899" s="6"/>
    </row>
    <row r="900" spans="1:69" x14ac:dyDescent="0.25">
      <c r="A900" s="1"/>
      <c r="B900" s="5"/>
      <c r="C900" s="5"/>
      <c r="D900" s="5"/>
      <c r="E900" s="5"/>
      <c r="F900" s="18"/>
      <c r="G900" s="5"/>
      <c r="H900" s="17"/>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6"/>
      <c r="BO900" s="6"/>
      <c r="BP900" s="6"/>
      <c r="BQ900" s="6"/>
    </row>
    <row r="901" spans="1:69" x14ac:dyDescent="0.25">
      <c r="A901" s="1"/>
      <c r="B901" s="5"/>
      <c r="C901" s="5"/>
      <c r="D901" s="5"/>
      <c r="E901" s="5"/>
      <c r="F901" s="18"/>
      <c r="G901" s="5"/>
      <c r="H901" s="17"/>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6"/>
      <c r="BO901" s="6"/>
      <c r="BP901" s="6"/>
      <c r="BQ901" s="6"/>
    </row>
    <row r="902" spans="1:69" x14ac:dyDescent="0.25">
      <c r="A902" s="1"/>
      <c r="B902" s="5"/>
      <c r="C902" s="5"/>
      <c r="D902" s="5"/>
      <c r="E902" s="5"/>
      <c r="F902" s="18"/>
      <c r="G902" s="5"/>
      <c r="H902" s="17"/>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6"/>
      <c r="BO902" s="6"/>
      <c r="BP902" s="6"/>
      <c r="BQ902" s="6"/>
    </row>
    <row r="903" spans="1:69" x14ac:dyDescent="0.25">
      <c r="A903" s="1"/>
      <c r="B903" s="5"/>
      <c r="C903" s="5"/>
      <c r="D903" s="5"/>
      <c r="E903" s="5"/>
      <c r="F903" s="18"/>
      <c r="G903" s="5"/>
      <c r="H903" s="17"/>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6"/>
      <c r="BO903" s="6"/>
      <c r="BP903" s="6"/>
      <c r="BQ903" s="6"/>
    </row>
    <row r="904" spans="1:69" x14ac:dyDescent="0.25">
      <c r="A904" s="1"/>
      <c r="B904" s="5"/>
      <c r="C904" s="5"/>
      <c r="D904" s="5"/>
      <c r="E904" s="5"/>
      <c r="F904" s="18"/>
      <c r="G904" s="5"/>
      <c r="H904" s="17"/>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6"/>
      <c r="BO904" s="6"/>
      <c r="BP904" s="6"/>
      <c r="BQ904" s="6"/>
    </row>
    <row r="905" spans="1:69" x14ac:dyDescent="0.25">
      <c r="A905" s="1"/>
      <c r="B905" s="5"/>
      <c r="C905" s="5"/>
      <c r="D905" s="5"/>
      <c r="E905" s="5"/>
      <c r="F905" s="18"/>
      <c r="G905" s="5"/>
      <c r="H905" s="17"/>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6"/>
      <c r="BO905" s="6"/>
      <c r="BP905" s="6"/>
      <c r="BQ905" s="6"/>
    </row>
    <row r="906" spans="1:69" x14ac:dyDescent="0.25">
      <c r="A906" s="1"/>
      <c r="B906" s="5"/>
      <c r="C906" s="5"/>
      <c r="D906" s="5"/>
      <c r="E906" s="5"/>
      <c r="F906" s="18"/>
      <c r="G906" s="5"/>
      <c r="H906" s="17"/>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6"/>
      <c r="BO906" s="6"/>
      <c r="BP906" s="6"/>
      <c r="BQ906" s="6"/>
    </row>
    <row r="907" spans="1:69" x14ac:dyDescent="0.25">
      <c r="A907" s="1"/>
      <c r="B907" s="5"/>
      <c r="C907" s="5"/>
      <c r="D907" s="5"/>
      <c r="E907" s="5"/>
      <c r="F907" s="18"/>
      <c r="G907" s="5"/>
      <c r="H907" s="17"/>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6"/>
      <c r="BO907" s="6"/>
      <c r="BP907" s="6"/>
      <c r="BQ907" s="6"/>
    </row>
    <row r="908" spans="1:69" x14ac:dyDescent="0.25">
      <c r="A908" s="1"/>
      <c r="B908" s="5"/>
      <c r="C908" s="5"/>
      <c r="D908" s="5"/>
      <c r="E908" s="5"/>
      <c r="F908" s="18"/>
      <c r="G908" s="5"/>
      <c r="H908" s="17"/>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6"/>
      <c r="BO908" s="6"/>
      <c r="BP908" s="6"/>
      <c r="BQ908" s="6"/>
    </row>
    <row r="909" spans="1:69" x14ac:dyDescent="0.25">
      <c r="A909" s="1"/>
      <c r="B909" s="5"/>
      <c r="C909" s="5"/>
      <c r="D909" s="5"/>
      <c r="E909" s="5"/>
      <c r="F909" s="18"/>
      <c r="G909" s="5"/>
      <c r="H909" s="17"/>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6"/>
      <c r="BO909" s="6"/>
      <c r="BP909" s="6"/>
      <c r="BQ909" s="6"/>
    </row>
    <row r="910" spans="1:69" x14ac:dyDescent="0.25">
      <c r="A910" s="1"/>
      <c r="B910" s="5"/>
      <c r="C910" s="5"/>
      <c r="D910" s="5"/>
      <c r="E910" s="5"/>
      <c r="F910" s="18"/>
      <c r="G910" s="5"/>
      <c r="H910" s="17"/>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6"/>
      <c r="BO910" s="6"/>
      <c r="BP910" s="6"/>
      <c r="BQ910" s="6"/>
    </row>
    <row r="911" spans="1:69" x14ac:dyDescent="0.25">
      <c r="A911" s="1"/>
      <c r="B911" s="5"/>
      <c r="C911" s="5"/>
      <c r="D911" s="5"/>
      <c r="E911" s="5"/>
      <c r="F911" s="18"/>
      <c r="G911" s="5"/>
      <c r="H911" s="17"/>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6"/>
      <c r="BO911" s="6"/>
      <c r="BP911" s="6"/>
      <c r="BQ911" s="6"/>
    </row>
    <row r="912" spans="1:69" x14ac:dyDescent="0.25">
      <c r="A912" s="1"/>
      <c r="B912" s="5"/>
      <c r="C912" s="5"/>
      <c r="D912" s="5"/>
      <c r="E912" s="5"/>
      <c r="F912" s="18"/>
      <c r="G912" s="5"/>
      <c r="H912" s="17"/>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6"/>
      <c r="BO912" s="6"/>
      <c r="BP912" s="6"/>
      <c r="BQ912" s="6"/>
    </row>
    <row r="913" spans="1:69" x14ac:dyDescent="0.25">
      <c r="A913" s="1"/>
      <c r="B913" s="5"/>
      <c r="C913" s="5"/>
      <c r="D913" s="5"/>
      <c r="E913" s="5"/>
      <c r="F913" s="18"/>
      <c r="G913" s="5"/>
      <c r="H913" s="17"/>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6"/>
      <c r="BO913" s="6"/>
      <c r="BP913" s="6"/>
      <c r="BQ913" s="6"/>
    </row>
    <row r="914" spans="1:69" x14ac:dyDescent="0.25">
      <c r="A914" s="1"/>
      <c r="B914" s="5"/>
      <c r="C914" s="5"/>
      <c r="D914" s="5"/>
      <c r="E914" s="5"/>
      <c r="F914" s="18"/>
      <c r="G914" s="5"/>
      <c r="H914" s="17"/>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6"/>
      <c r="BO914" s="6"/>
      <c r="BP914" s="6"/>
      <c r="BQ914" s="6"/>
    </row>
    <row r="915" spans="1:69" x14ac:dyDescent="0.25">
      <c r="A915" s="1"/>
      <c r="B915" s="5"/>
      <c r="C915" s="5"/>
      <c r="D915" s="5"/>
      <c r="E915" s="5"/>
      <c r="F915" s="18"/>
      <c r="G915" s="5"/>
      <c r="H915" s="17"/>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6"/>
      <c r="BO915" s="6"/>
      <c r="BP915" s="6"/>
      <c r="BQ915" s="6"/>
    </row>
    <row r="916" spans="1:69" x14ac:dyDescent="0.25">
      <c r="A916" s="1"/>
      <c r="B916" s="5"/>
      <c r="C916" s="5"/>
      <c r="D916" s="5"/>
      <c r="E916" s="5"/>
      <c r="F916" s="18"/>
      <c r="G916" s="5"/>
      <c r="H916" s="17"/>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6"/>
      <c r="BO916" s="6"/>
      <c r="BP916" s="6"/>
      <c r="BQ916" s="6"/>
    </row>
    <row r="917" spans="1:69" x14ac:dyDescent="0.25">
      <c r="A917" s="1"/>
      <c r="B917" s="5"/>
      <c r="C917" s="5"/>
      <c r="D917" s="5"/>
      <c r="E917" s="5"/>
      <c r="F917" s="18"/>
      <c r="G917" s="5"/>
      <c r="H917" s="17"/>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6"/>
      <c r="BO917" s="6"/>
      <c r="BP917" s="6"/>
      <c r="BQ917" s="6"/>
    </row>
    <row r="918" spans="1:69" x14ac:dyDescent="0.25">
      <c r="A918" s="1"/>
      <c r="B918" s="5"/>
      <c r="C918" s="5"/>
      <c r="D918" s="5"/>
      <c r="E918" s="5"/>
      <c r="F918" s="18"/>
      <c r="G918" s="5"/>
      <c r="H918" s="17"/>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6"/>
      <c r="BO918" s="6"/>
      <c r="BP918" s="6"/>
      <c r="BQ918" s="6"/>
    </row>
    <row r="919" spans="1:69" x14ac:dyDescent="0.25">
      <c r="A919" s="1"/>
      <c r="B919" s="5"/>
      <c r="C919" s="5"/>
      <c r="D919" s="5"/>
      <c r="E919" s="5"/>
      <c r="F919" s="18"/>
      <c r="G919" s="5"/>
      <c r="H919" s="17"/>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6"/>
      <c r="BO919" s="6"/>
      <c r="BP919" s="6"/>
      <c r="BQ919" s="6"/>
    </row>
    <row r="920" spans="1:69" x14ac:dyDescent="0.25">
      <c r="A920" s="1"/>
      <c r="B920" s="5"/>
      <c r="C920" s="5"/>
      <c r="D920" s="5"/>
      <c r="E920" s="5"/>
      <c r="F920" s="18"/>
      <c r="G920" s="5"/>
      <c r="H920" s="17"/>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6"/>
      <c r="BO920" s="6"/>
      <c r="BP920" s="6"/>
      <c r="BQ920" s="6"/>
    </row>
    <row r="921" spans="1:69" x14ac:dyDescent="0.25">
      <c r="A921" s="1"/>
      <c r="B921" s="5"/>
      <c r="C921" s="5"/>
      <c r="D921" s="5"/>
      <c r="E921" s="5"/>
      <c r="F921" s="18"/>
      <c r="G921" s="5"/>
      <c r="H921" s="17"/>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6"/>
      <c r="BO921" s="6"/>
      <c r="BP921" s="6"/>
      <c r="BQ921" s="6"/>
    </row>
    <row r="922" spans="1:69" x14ac:dyDescent="0.25">
      <c r="A922" s="1"/>
      <c r="B922" s="5"/>
      <c r="C922" s="5"/>
      <c r="D922" s="5"/>
      <c r="E922" s="5"/>
      <c r="F922" s="18"/>
      <c r="G922" s="5"/>
      <c r="H922" s="17"/>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6"/>
      <c r="BO922" s="6"/>
      <c r="BP922" s="6"/>
      <c r="BQ922" s="6"/>
    </row>
    <row r="923" spans="1:69" x14ac:dyDescent="0.25">
      <c r="A923" s="1"/>
      <c r="B923" s="5"/>
      <c r="C923" s="5"/>
      <c r="D923" s="5"/>
      <c r="E923" s="5"/>
      <c r="F923" s="18"/>
      <c r="G923" s="5"/>
      <c r="H923" s="17"/>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6"/>
      <c r="BO923" s="6"/>
      <c r="BP923" s="6"/>
      <c r="BQ923" s="6"/>
    </row>
    <row r="924" spans="1:69" x14ac:dyDescent="0.25">
      <c r="A924" s="1"/>
      <c r="B924" s="5"/>
      <c r="C924" s="5"/>
      <c r="D924" s="5"/>
      <c r="E924" s="5"/>
      <c r="F924" s="18"/>
      <c r="G924" s="5"/>
      <c r="H924" s="17"/>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6"/>
      <c r="BO924" s="6"/>
      <c r="BP924" s="6"/>
      <c r="BQ924" s="6"/>
    </row>
    <row r="925" spans="1:69" x14ac:dyDescent="0.25">
      <c r="A925" s="1"/>
      <c r="B925" s="5"/>
      <c r="C925" s="5"/>
      <c r="D925" s="5"/>
      <c r="E925" s="5"/>
      <c r="F925" s="18"/>
      <c r="G925" s="5"/>
      <c r="H925" s="17"/>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6"/>
      <c r="BO925" s="6"/>
      <c r="BP925" s="6"/>
      <c r="BQ925" s="6"/>
    </row>
    <row r="926" spans="1:69" x14ac:dyDescent="0.25">
      <c r="A926" s="1"/>
      <c r="B926" s="5"/>
      <c r="C926" s="5"/>
      <c r="D926" s="5"/>
      <c r="E926" s="5"/>
      <c r="F926" s="18"/>
      <c r="G926" s="5"/>
      <c r="H926" s="17"/>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6"/>
      <c r="BO926" s="6"/>
      <c r="BP926" s="6"/>
      <c r="BQ926" s="6"/>
    </row>
    <row r="927" spans="1:69" x14ac:dyDescent="0.25">
      <c r="A927" s="1"/>
      <c r="B927" s="5"/>
      <c r="C927" s="5"/>
      <c r="D927" s="5"/>
      <c r="E927" s="5"/>
      <c r="F927" s="18"/>
      <c r="G927" s="5"/>
      <c r="H927" s="17"/>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6"/>
      <c r="BO927" s="6"/>
      <c r="BP927" s="6"/>
      <c r="BQ927" s="6"/>
    </row>
    <row r="928" spans="1:69" x14ac:dyDescent="0.25">
      <c r="A928" s="1"/>
      <c r="B928" s="5"/>
      <c r="C928" s="5"/>
      <c r="D928" s="5"/>
      <c r="E928" s="5"/>
      <c r="F928" s="18"/>
      <c r="G928" s="5"/>
      <c r="H928" s="17"/>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6"/>
      <c r="BO928" s="6"/>
      <c r="BP928" s="6"/>
      <c r="BQ928" s="6"/>
    </row>
    <row r="929" spans="1:69" x14ac:dyDescent="0.25">
      <c r="A929" s="1"/>
      <c r="B929" s="5"/>
      <c r="C929" s="5"/>
      <c r="D929" s="5"/>
      <c r="E929" s="5"/>
      <c r="F929" s="18"/>
      <c r="G929" s="5"/>
      <c r="H929" s="17"/>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6"/>
      <c r="BO929" s="6"/>
      <c r="BP929" s="6"/>
      <c r="BQ929" s="6"/>
    </row>
    <row r="930" spans="1:69" x14ac:dyDescent="0.25">
      <c r="A930" s="1"/>
      <c r="B930" s="5"/>
      <c r="C930" s="5"/>
      <c r="D930" s="5"/>
      <c r="E930" s="5"/>
      <c r="F930" s="18"/>
      <c r="G930" s="5"/>
      <c r="H930" s="17"/>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6"/>
      <c r="BO930" s="6"/>
      <c r="BP930" s="6"/>
      <c r="BQ930" s="6"/>
    </row>
    <row r="931" spans="1:69" x14ac:dyDescent="0.25">
      <c r="A931" s="1"/>
      <c r="B931" s="5"/>
      <c r="C931" s="5"/>
      <c r="D931" s="5"/>
      <c r="E931" s="5"/>
      <c r="F931" s="18"/>
      <c r="G931" s="5"/>
      <c r="H931" s="17"/>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6"/>
      <c r="BO931" s="6"/>
      <c r="BP931" s="6"/>
      <c r="BQ931" s="6"/>
    </row>
    <row r="932" spans="1:69" x14ac:dyDescent="0.25">
      <c r="A932" s="1"/>
      <c r="B932" s="5"/>
      <c r="C932" s="5"/>
      <c r="D932" s="5"/>
      <c r="E932" s="5"/>
      <c r="F932" s="18"/>
      <c r="G932" s="5"/>
      <c r="H932" s="17"/>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6"/>
      <c r="BO932" s="6"/>
      <c r="BP932" s="6"/>
      <c r="BQ932" s="6"/>
    </row>
    <row r="933" spans="1:69" x14ac:dyDescent="0.25">
      <c r="A933" s="1"/>
      <c r="B933" s="5"/>
      <c r="C933" s="5"/>
      <c r="D933" s="5"/>
      <c r="E933" s="5"/>
      <c r="F933" s="18"/>
      <c r="G933" s="5"/>
      <c r="H933" s="17"/>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6"/>
      <c r="BO933" s="6"/>
      <c r="BP933" s="6"/>
      <c r="BQ933" s="6"/>
    </row>
    <row r="934" spans="1:69" x14ac:dyDescent="0.25">
      <c r="A934" s="1"/>
      <c r="B934" s="5"/>
      <c r="C934" s="5"/>
      <c r="D934" s="5"/>
      <c r="E934" s="5"/>
      <c r="F934" s="18"/>
      <c r="G934" s="5"/>
      <c r="H934" s="17"/>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6"/>
      <c r="BO934" s="6"/>
      <c r="BP934" s="6"/>
      <c r="BQ934" s="6"/>
    </row>
    <row r="935" spans="1:69" x14ac:dyDescent="0.25">
      <c r="A935" s="1"/>
      <c r="B935" s="5"/>
      <c r="C935" s="5"/>
      <c r="D935" s="5"/>
      <c r="E935" s="5"/>
      <c r="F935" s="18"/>
      <c r="G935" s="5"/>
      <c r="H935" s="17"/>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6"/>
      <c r="BO935" s="6"/>
      <c r="BP935" s="6"/>
      <c r="BQ935" s="6"/>
    </row>
    <row r="936" spans="1:69" x14ac:dyDescent="0.25">
      <c r="A936" s="1"/>
      <c r="B936" s="5"/>
      <c r="C936" s="5"/>
      <c r="D936" s="5"/>
      <c r="E936" s="5"/>
      <c r="F936" s="18"/>
      <c r="G936" s="5"/>
      <c r="H936" s="17"/>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6"/>
      <c r="BO936" s="6"/>
      <c r="BP936" s="6"/>
      <c r="BQ936" s="6"/>
    </row>
    <row r="937" spans="1:69" x14ac:dyDescent="0.25">
      <c r="A937" s="1"/>
      <c r="B937" s="5"/>
      <c r="C937" s="5"/>
      <c r="D937" s="5"/>
      <c r="E937" s="5"/>
      <c r="F937" s="18"/>
      <c r="G937" s="5"/>
      <c r="H937" s="17"/>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6"/>
      <c r="BO937" s="6"/>
      <c r="BP937" s="6"/>
      <c r="BQ937" s="6"/>
    </row>
    <row r="938" spans="1:69" x14ac:dyDescent="0.25">
      <c r="A938" s="1"/>
      <c r="B938" s="5"/>
      <c r="C938" s="5"/>
      <c r="D938" s="5"/>
      <c r="E938" s="5"/>
      <c r="F938" s="18"/>
      <c r="G938" s="5"/>
      <c r="H938" s="17"/>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6"/>
      <c r="BO938" s="6"/>
      <c r="BP938" s="6"/>
      <c r="BQ938" s="6"/>
    </row>
    <row r="939" spans="1:69" x14ac:dyDescent="0.25">
      <c r="A939" s="1"/>
      <c r="B939" s="5"/>
      <c r="C939" s="5"/>
      <c r="D939" s="5"/>
      <c r="E939" s="5"/>
      <c r="F939" s="18"/>
      <c r="G939" s="5"/>
      <c r="H939" s="17"/>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6"/>
      <c r="BO939" s="6"/>
      <c r="BP939" s="6"/>
      <c r="BQ939" s="6"/>
    </row>
    <row r="940" spans="1:69" x14ac:dyDescent="0.25">
      <c r="A940" s="1"/>
      <c r="B940" s="5"/>
      <c r="C940" s="5"/>
      <c r="D940" s="5"/>
      <c r="E940" s="5"/>
      <c r="F940" s="18"/>
      <c r="G940" s="5"/>
      <c r="H940" s="17"/>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6"/>
      <c r="BO940" s="6"/>
      <c r="BP940" s="6"/>
      <c r="BQ940" s="6"/>
    </row>
    <row r="941" spans="1:69" x14ac:dyDescent="0.25">
      <c r="A941" s="1"/>
      <c r="B941" s="5"/>
      <c r="C941" s="5"/>
      <c r="D941" s="5"/>
      <c r="E941" s="5"/>
      <c r="F941" s="18"/>
      <c r="G941" s="5"/>
      <c r="H941" s="17"/>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6"/>
      <c r="BO941" s="6"/>
      <c r="BP941" s="6"/>
      <c r="BQ941" s="6"/>
    </row>
    <row r="942" spans="1:69" x14ac:dyDescent="0.25">
      <c r="A942" s="1"/>
      <c r="B942" s="5"/>
      <c r="C942" s="5"/>
      <c r="D942" s="5"/>
      <c r="E942" s="5"/>
      <c r="F942" s="18"/>
      <c r="G942" s="5"/>
      <c r="H942" s="17"/>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6"/>
      <c r="BO942" s="6"/>
      <c r="BP942" s="6"/>
      <c r="BQ942" s="6"/>
    </row>
    <row r="943" spans="1:69" x14ac:dyDescent="0.25">
      <c r="A943" s="1"/>
      <c r="B943" s="5"/>
      <c r="C943" s="5"/>
      <c r="D943" s="5"/>
      <c r="E943" s="5"/>
      <c r="F943" s="18"/>
      <c r="G943" s="5"/>
      <c r="H943" s="17"/>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6"/>
      <c r="BO943" s="6"/>
      <c r="BP943" s="6"/>
      <c r="BQ943" s="6"/>
    </row>
    <row r="944" spans="1:69" x14ac:dyDescent="0.25">
      <c r="A944" s="1"/>
      <c r="B944" s="5"/>
      <c r="C944" s="5"/>
      <c r="D944" s="5"/>
      <c r="E944" s="5"/>
      <c r="F944" s="18"/>
      <c r="G944" s="5"/>
      <c r="H944" s="17"/>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6"/>
      <c r="BO944" s="6"/>
      <c r="BP944" s="6"/>
      <c r="BQ944" s="6"/>
    </row>
    <row r="945" spans="1:69" x14ac:dyDescent="0.25">
      <c r="A945" s="1"/>
      <c r="B945" s="5"/>
      <c r="C945" s="5"/>
      <c r="D945" s="5"/>
      <c r="E945" s="5"/>
      <c r="F945" s="18"/>
      <c r="G945" s="5"/>
      <c r="H945" s="17"/>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6"/>
      <c r="BO945" s="6"/>
      <c r="BP945" s="6"/>
      <c r="BQ945" s="6"/>
    </row>
    <row r="946" spans="1:69" x14ac:dyDescent="0.25">
      <c r="A946" s="1"/>
      <c r="B946" s="5"/>
      <c r="C946" s="5"/>
      <c r="D946" s="5"/>
      <c r="E946" s="5"/>
      <c r="F946" s="18"/>
      <c r="G946" s="5"/>
      <c r="H946" s="17"/>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6"/>
      <c r="BO946" s="6"/>
      <c r="BP946" s="6"/>
      <c r="BQ946" s="6"/>
    </row>
    <row r="947" spans="1:69" x14ac:dyDescent="0.25">
      <c r="A947" s="1"/>
      <c r="B947" s="5"/>
      <c r="C947" s="5"/>
      <c r="D947" s="5"/>
      <c r="E947" s="5"/>
      <c r="F947" s="18"/>
      <c r="G947" s="5"/>
      <c r="H947" s="17"/>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6"/>
      <c r="BO947" s="6"/>
      <c r="BP947" s="6"/>
      <c r="BQ947" s="6"/>
    </row>
    <row r="948" spans="1:69" x14ac:dyDescent="0.25">
      <c r="A948" s="1"/>
      <c r="B948" s="5"/>
      <c r="C948" s="5"/>
      <c r="D948" s="5"/>
      <c r="E948" s="5"/>
      <c r="F948" s="18"/>
      <c r="G948" s="5"/>
      <c r="H948" s="17"/>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6"/>
      <c r="BO948" s="6"/>
      <c r="BP948" s="6"/>
      <c r="BQ948" s="6"/>
    </row>
    <row r="949" spans="1:69" x14ac:dyDescent="0.25">
      <c r="A949" s="1"/>
      <c r="B949" s="5"/>
      <c r="C949" s="5"/>
      <c r="D949" s="5"/>
      <c r="E949" s="5"/>
      <c r="F949" s="18"/>
      <c r="G949" s="5"/>
      <c r="H949" s="17"/>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6"/>
      <c r="BO949" s="6"/>
      <c r="BP949" s="6"/>
      <c r="BQ949" s="6"/>
    </row>
    <row r="950" spans="1:69" x14ac:dyDescent="0.25">
      <c r="A950" s="1"/>
      <c r="B950" s="5"/>
      <c r="C950" s="5"/>
      <c r="D950" s="5"/>
      <c r="E950" s="5"/>
      <c r="F950" s="18"/>
      <c r="G950" s="5"/>
      <c r="H950" s="17"/>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6"/>
      <c r="BO950" s="6"/>
      <c r="BP950" s="6"/>
      <c r="BQ950" s="6"/>
    </row>
    <row r="951" spans="1:69" x14ac:dyDescent="0.25">
      <c r="A951" s="1"/>
      <c r="B951" s="5"/>
      <c r="C951" s="5"/>
      <c r="D951" s="5"/>
      <c r="E951" s="5"/>
      <c r="F951" s="18"/>
      <c r="G951" s="5"/>
      <c r="H951" s="17"/>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6"/>
      <c r="BO951" s="6"/>
      <c r="BP951" s="6"/>
      <c r="BQ951" s="6"/>
    </row>
    <row r="952" spans="1:69" x14ac:dyDescent="0.25">
      <c r="A952" s="1"/>
      <c r="B952" s="5"/>
      <c r="C952" s="5"/>
      <c r="D952" s="5"/>
      <c r="E952" s="5"/>
      <c r="F952" s="18"/>
      <c r="G952" s="5"/>
      <c r="H952" s="17"/>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6"/>
      <c r="BO952" s="6"/>
      <c r="BP952" s="6"/>
      <c r="BQ952" s="6"/>
    </row>
    <row r="953" spans="1:69" x14ac:dyDescent="0.25">
      <c r="A953" s="1"/>
      <c r="B953" s="5"/>
      <c r="C953" s="5"/>
      <c r="D953" s="5"/>
      <c r="E953" s="5"/>
      <c r="F953" s="18"/>
      <c r="G953" s="5"/>
      <c r="H953" s="17"/>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6"/>
      <c r="BO953" s="6"/>
      <c r="BP953" s="6"/>
      <c r="BQ953" s="6"/>
    </row>
    <row r="954" spans="1:69" x14ac:dyDescent="0.25">
      <c r="A954" s="1"/>
      <c r="B954" s="5"/>
      <c r="C954" s="5"/>
      <c r="D954" s="5"/>
      <c r="E954" s="5"/>
      <c r="F954" s="18"/>
      <c r="G954" s="5"/>
      <c r="H954" s="17"/>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6"/>
      <c r="BO954" s="6"/>
      <c r="BP954" s="6"/>
      <c r="BQ954" s="6"/>
    </row>
    <row r="955" spans="1:69" x14ac:dyDescent="0.25">
      <c r="A955" s="1"/>
      <c r="B955" s="5"/>
      <c r="C955" s="5"/>
      <c r="D955" s="5"/>
      <c r="E955" s="5"/>
      <c r="F955" s="18"/>
      <c r="G955" s="5"/>
      <c r="H955" s="17"/>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6"/>
      <c r="BO955" s="6"/>
      <c r="BP955" s="6"/>
      <c r="BQ955" s="6"/>
    </row>
    <row r="956" spans="1:69" x14ac:dyDescent="0.25">
      <c r="A956" s="1"/>
      <c r="B956" s="5"/>
      <c r="C956" s="5"/>
      <c r="D956" s="5"/>
      <c r="E956" s="5"/>
      <c r="F956" s="18"/>
      <c r="G956" s="5"/>
      <c r="H956" s="17"/>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6"/>
      <c r="BO956" s="6"/>
      <c r="BP956" s="6"/>
      <c r="BQ956" s="6"/>
    </row>
    <row r="957" spans="1:69" x14ac:dyDescent="0.25">
      <c r="A957" s="1"/>
      <c r="B957" s="5"/>
      <c r="C957" s="5"/>
      <c r="D957" s="5"/>
      <c r="E957" s="5"/>
      <c r="F957" s="18"/>
      <c r="G957" s="5"/>
      <c r="H957" s="17"/>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6"/>
      <c r="BO957" s="6"/>
      <c r="BP957" s="6"/>
      <c r="BQ957" s="6"/>
    </row>
    <row r="958" spans="1:69" x14ac:dyDescent="0.25">
      <c r="A958" s="1"/>
      <c r="B958" s="5"/>
      <c r="C958" s="5"/>
      <c r="D958" s="5"/>
      <c r="E958" s="5"/>
      <c r="F958" s="18"/>
      <c r="G958" s="5"/>
      <c r="H958" s="17"/>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6"/>
      <c r="BO958" s="6"/>
      <c r="BP958" s="6"/>
      <c r="BQ958" s="6"/>
    </row>
    <row r="959" spans="1:69" x14ac:dyDescent="0.25">
      <c r="A959" s="1"/>
      <c r="B959" s="5"/>
      <c r="C959" s="5"/>
      <c r="D959" s="5"/>
      <c r="E959" s="5"/>
      <c r="F959" s="18"/>
      <c r="G959" s="5"/>
      <c r="H959" s="17"/>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6"/>
      <c r="BO959" s="6"/>
      <c r="BP959" s="6"/>
      <c r="BQ959" s="6"/>
    </row>
    <row r="960" spans="1:69" x14ac:dyDescent="0.25">
      <c r="A960" s="1"/>
      <c r="B960" s="5"/>
      <c r="C960" s="5"/>
      <c r="D960" s="5"/>
      <c r="E960" s="5"/>
      <c r="F960" s="18"/>
      <c r="G960" s="5"/>
      <c r="H960" s="17"/>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6"/>
      <c r="BO960" s="6"/>
      <c r="BP960" s="6"/>
      <c r="BQ960" s="6"/>
    </row>
    <row r="961" spans="1:69" x14ac:dyDescent="0.25">
      <c r="A961" s="1"/>
      <c r="B961" s="5"/>
      <c r="C961" s="5"/>
      <c r="D961" s="5"/>
      <c r="E961" s="5"/>
      <c r="F961" s="18"/>
      <c r="G961" s="5"/>
      <c r="H961" s="17"/>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6"/>
      <c r="BO961" s="6"/>
      <c r="BP961" s="6"/>
      <c r="BQ961" s="6"/>
    </row>
    <row r="962" spans="1:69" x14ac:dyDescent="0.25">
      <c r="A962" s="1"/>
      <c r="B962" s="5"/>
      <c r="C962" s="5"/>
      <c r="D962" s="5"/>
      <c r="E962" s="5"/>
      <c r="F962" s="18"/>
      <c r="G962" s="5"/>
      <c r="H962" s="17"/>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6"/>
      <c r="BO962" s="6"/>
      <c r="BP962" s="6"/>
      <c r="BQ962" s="6"/>
    </row>
    <row r="963" spans="1:69" x14ac:dyDescent="0.25">
      <c r="A963" s="1"/>
      <c r="B963" s="5"/>
      <c r="C963" s="5"/>
      <c r="D963" s="5"/>
      <c r="E963" s="5"/>
      <c r="F963" s="18"/>
      <c r="G963" s="5"/>
      <c r="H963" s="17"/>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6"/>
      <c r="BO963" s="6"/>
      <c r="BP963" s="6"/>
      <c r="BQ963" s="6"/>
    </row>
    <row r="964" spans="1:69" x14ac:dyDescent="0.25">
      <c r="A964" s="1"/>
      <c r="B964" s="5"/>
      <c r="C964" s="5"/>
      <c r="D964" s="5"/>
      <c r="E964" s="5"/>
      <c r="F964" s="18"/>
      <c r="G964" s="5"/>
      <c r="H964" s="17"/>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6"/>
      <c r="BO964" s="6"/>
      <c r="BP964" s="6"/>
      <c r="BQ964" s="6"/>
    </row>
    <row r="965" spans="1:69" x14ac:dyDescent="0.25">
      <c r="A965" s="1"/>
      <c r="B965" s="5"/>
      <c r="C965" s="5"/>
      <c r="D965" s="5"/>
      <c r="E965" s="5"/>
      <c r="F965" s="18"/>
      <c r="G965" s="5"/>
      <c r="H965" s="17"/>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6"/>
      <c r="BO965" s="6"/>
      <c r="BP965" s="6"/>
      <c r="BQ965" s="6"/>
    </row>
    <row r="966" spans="1:69" x14ac:dyDescent="0.25">
      <c r="A966" s="1"/>
      <c r="B966" s="5"/>
      <c r="C966" s="5"/>
      <c r="D966" s="5"/>
      <c r="E966" s="5"/>
      <c r="F966" s="18"/>
      <c r="G966" s="5"/>
      <c r="H966" s="17"/>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6"/>
      <c r="BO966" s="6"/>
      <c r="BP966" s="6"/>
      <c r="BQ966" s="6"/>
    </row>
    <row r="967" spans="1:69" x14ac:dyDescent="0.25">
      <c r="A967" s="1"/>
      <c r="B967" s="5"/>
      <c r="C967" s="5"/>
      <c r="D967" s="5"/>
      <c r="E967" s="5"/>
      <c r="F967" s="18"/>
      <c r="G967" s="5"/>
      <c r="H967" s="17"/>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6"/>
      <c r="BO967" s="6"/>
      <c r="BP967" s="6"/>
      <c r="BQ967" s="6"/>
    </row>
    <row r="968" spans="1:69" x14ac:dyDescent="0.25">
      <c r="A968" s="1"/>
      <c r="B968" s="5"/>
      <c r="C968" s="5"/>
      <c r="D968" s="5"/>
      <c r="E968" s="5"/>
      <c r="F968" s="18"/>
      <c r="G968" s="5"/>
      <c r="H968" s="17"/>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6"/>
      <c r="BO968" s="6"/>
      <c r="BP968" s="6"/>
      <c r="BQ968" s="6"/>
    </row>
    <row r="969" spans="1:69" x14ac:dyDescent="0.25">
      <c r="A969" s="1"/>
      <c r="B969" s="5"/>
      <c r="C969" s="5"/>
      <c r="D969" s="5"/>
      <c r="E969" s="5"/>
      <c r="F969" s="18"/>
      <c r="G969" s="5"/>
      <c r="H969" s="17"/>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6"/>
      <c r="BO969" s="6"/>
      <c r="BP969" s="6"/>
      <c r="BQ969" s="6"/>
    </row>
    <row r="970" spans="1:69" x14ac:dyDescent="0.25">
      <c r="A970" s="1"/>
      <c r="B970" s="5"/>
      <c r="C970" s="5"/>
      <c r="D970" s="5"/>
      <c r="E970" s="5"/>
      <c r="F970" s="18"/>
      <c r="G970" s="5"/>
      <c r="H970" s="17"/>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6"/>
      <c r="BO970" s="6"/>
      <c r="BP970" s="6"/>
      <c r="BQ970" s="6"/>
    </row>
    <row r="971" spans="1:69" x14ac:dyDescent="0.25">
      <c r="A971" s="1"/>
      <c r="B971" s="5"/>
      <c r="C971" s="5"/>
      <c r="D971" s="5"/>
      <c r="E971" s="5"/>
      <c r="F971" s="18"/>
      <c r="G971" s="5"/>
      <c r="H971" s="17"/>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6"/>
      <c r="BO971" s="6"/>
      <c r="BP971" s="6"/>
      <c r="BQ971" s="6"/>
    </row>
    <row r="972" spans="1:69" x14ac:dyDescent="0.25">
      <c r="A972" s="1"/>
      <c r="B972" s="5"/>
      <c r="C972" s="5"/>
      <c r="D972" s="5"/>
      <c r="E972" s="5"/>
      <c r="F972" s="18"/>
      <c r="G972" s="5"/>
      <c r="H972" s="17"/>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6"/>
      <c r="BO972" s="6"/>
      <c r="BP972" s="6"/>
      <c r="BQ972" s="6"/>
    </row>
    <row r="973" spans="1:69" x14ac:dyDescent="0.25">
      <c r="A973" s="1"/>
      <c r="B973" s="5"/>
      <c r="C973" s="5"/>
      <c r="D973" s="5"/>
      <c r="E973" s="5"/>
      <c r="F973" s="18"/>
      <c r="G973" s="5"/>
      <c r="H973" s="17"/>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6"/>
      <c r="BO973" s="6"/>
      <c r="BP973" s="6"/>
      <c r="BQ973" s="6"/>
    </row>
    <row r="974" spans="1:69" x14ac:dyDescent="0.25">
      <c r="A974" s="1"/>
      <c r="B974" s="5"/>
      <c r="C974" s="5"/>
      <c r="D974" s="5"/>
      <c r="E974" s="5"/>
      <c r="F974" s="18"/>
      <c r="G974" s="5"/>
      <c r="H974" s="17"/>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6"/>
      <c r="BO974" s="6"/>
      <c r="BP974" s="6"/>
      <c r="BQ974" s="6"/>
    </row>
    <row r="975" spans="1:69" x14ac:dyDescent="0.25">
      <c r="A975" s="1"/>
      <c r="B975" s="5"/>
      <c r="C975" s="5"/>
      <c r="D975" s="5"/>
      <c r="E975" s="5"/>
      <c r="F975" s="18"/>
      <c r="G975" s="5"/>
      <c r="H975" s="17"/>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6"/>
      <c r="BO975" s="6"/>
      <c r="BP975" s="6"/>
      <c r="BQ975" s="6"/>
    </row>
    <row r="976" spans="1:69" x14ac:dyDescent="0.25">
      <c r="A976" s="1"/>
      <c r="B976" s="5"/>
      <c r="C976" s="5"/>
      <c r="D976" s="5"/>
      <c r="E976" s="5"/>
      <c r="F976" s="18"/>
      <c r="G976" s="5"/>
      <c r="H976" s="17"/>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6"/>
      <c r="BO976" s="6"/>
      <c r="BP976" s="6"/>
      <c r="BQ976" s="6"/>
    </row>
    <row r="977" spans="1:69" x14ac:dyDescent="0.25">
      <c r="A977" s="1"/>
      <c r="B977" s="5"/>
      <c r="C977" s="5"/>
      <c r="D977" s="5"/>
      <c r="E977" s="5"/>
      <c r="F977" s="18"/>
      <c r="G977" s="5"/>
      <c r="H977" s="17"/>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6"/>
      <c r="BO977" s="6"/>
      <c r="BP977" s="6"/>
      <c r="BQ977" s="6"/>
    </row>
    <row r="978" spans="1:69" x14ac:dyDescent="0.25">
      <c r="A978" s="1"/>
      <c r="B978" s="5"/>
      <c r="C978" s="5"/>
      <c r="D978" s="5"/>
      <c r="E978" s="5"/>
      <c r="F978" s="18"/>
      <c r="G978" s="5"/>
      <c r="H978" s="17"/>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6"/>
      <c r="BO978" s="6"/>
      <c r="BP978" s="6"/>
      <c r="BQ978" s="6"/>
    </row>
    <row r="979" spans="1:69" x14ac:dyDescent="0.25">
      <c r="A979" s="1"/>
      <c r="B979" s="5"/>
      <c r="C979" s="5"/>
      <c r="D979" s="5"/>
      <c r="E979" s="5"/>
      <c r="F979" s="18"/>
      <c r="G979" s="5"/>
      <c r="H979" s="17"/>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6"/>
      <c r="BO979" s="6"/>
      <c r="BP979" s="6"/>
      <c r="BQ979" s="6"/>
    </row>
    <row r="980" spans="1:69" x14ac:dyDescent="0.25">
      <c r="A980" s="1"/>
      <c r="B980" s="5"/>
      <c r="C980" s="5"/>
      <c r="D980" s="5"/>
      <c r="E980" s="5"/>
      <c r="F980" s="18"/>
      <c r="G980" s="5"/>
      <c r="H980" s="17"/>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6"/>
      <c r="BO980" s="6"/>
      <c r="BP980" s="6"/>
      <c r="BQ980" s="6"/>
    </row>
    <row r="981" spans="1:69" x14ac:dyDescent="0.25">
      <c r="A981" s="1"/>
      <c r="B981" s="5"/>
      <c r="C981" s="5"/>
      <c r="D981" s="5"/>
      <c r="E981" s="5"/>
      <c r="F981" s="18"/>
      <c r="G981" s="5"/>
      <c r="H981" s="17"/>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6"/>
      <c r="BO981" s="6"/>
      <c r="BP981" s="6"/>
      <c r="BQ981" s="6"/>
    </row>
    <row r="982" spans="1:69" x14ac:dyDescent="0.25">
      <c r="A982" s="1"/>
      <c r="B982" s="5"/>
      <c r="C982" s="5"/>
      <c r="D982" s="5"/>
      <c r="E982" s="5"/>
      <c r="F982" s="18"/>
      <c r="G982" s="5"/>
      <c r="H982" s="17"/>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6"/>
      <c r="BO982" s="6"/>
      <c r="BP982" s="6"/>
      <c r="BQ982" s="6"/>
    </row>
    <row r="983" spans="1:69" x14ac:dyDescent="0.25">
      <c r="A983" s="1"/>
      <c r="B983" s="5"/>
      <c r="C983" s="5"/>
      <c r="D983" s="5"/>
      <c r="E983" s="5"/>
      <c r="F983" s="18"/>
      <c r="G983" s="5"/>
      <c r="H983" s="17"/>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6"/>
      <c r="BO983" s="6"/>
      <c r="BP983" s="6"/>
      <c r="BQ983" s="6"/>
    </row>
    <row r="984" spans="1:69" x14ac:dyDescent="0.25">
      <c r="A984" s="1"/>
      <c r="B984" s="5"/>
      <c r="C984" s="5"/>
      <c r="D984" s="5"/>
      <c r="E984" s="5"/>
      <c r="F984" s="18"/>
      <c r="G984" s="5"/>
      <c r="H984" s="17"/>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6"/>
      <c r="BO984" s="6"/>
      <c r="BP984" s="6"/>
      <c r="BQ984" s="6"/>
    </row>
    <row r="985" spans="1:69" x14ac:dyDescent="0.25">
      <c r="A985" s="1"/>
      <c r="B985" s="5"/>
      <c r="C985" s="5"/>
      <c r="D985" s="5"/>
      <c r="E985" s="5"/>
      <c r="F985" s="18"/>
      <c r="G985" s="5"/>
      <c r="H985" s="17"/>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6"/>
      <c r="BO985" s="6"/>
      <c r="BP985" s="6"/>
      <c r="BQ985" s="6"/>
    </row>
    <row r="986" spans="1:69" x14ac:dyDescent="0.25">
      <c r="A986" s="1"/>
      <c r="B986" s="5"/>
      <c r="C986" s="5"/>
      <c r="D986" s="5"/>
      <c r="E986" s="5"/>
      <c r="F986" s="18"/>
      <c r="G986" s="5"/>
      <c r="H986" s="17"/>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6"/>
      <c r="BO986" s="6"/>
      <c r="BP986" s="6"/>
      <c r="BQ986" s="6"/>
    </row>
    <row r="987" spans="1:69" x14ac:dyDescent="0.25">
      <c r="A987" s="1"/>
      <c r="B987" s="5"/>
      <c r="C987" s="5"/>
      <c r="D987" s="5"/>
      <c r="E987" s="5"/>
      <c r="F987" s="18"/>
      <c r="G987" s="5"/>
      <c r="H987" s="17"/>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6"/>
      <c r="BO987" s="6"/>
      <c r="BP987" s="6"/>
      <c r="BQ987" s="6"/>
    </row>
    <row r="988" spans="1:69" x14ac:dyDescent="0.25">
      <c r="A988" s="1"/>
      <c r="B988" s="5"/>
      <c r="C988" s="5"/>
      <c r="D988" s="5"/>
      <c r="E988" s="5"/>
      <c r="F988" s="18"/>
      <c r="G988" s="5"/>
      <c r="H988" s="17"/>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6"/>
      <c r="BO988" s="6"/>
      <c r="BP988" s="6"/>
      <c r="BQ988" s="6"/>
    </row>
    <row r="989" spans="1:69" x14ac:dyDescent="0.25">
      <c r="A989" s="1"/>
      <c r="B989" s="5"/>
      <c r="C989" s="5"/>
      <c r="D989" s="5"/>
      <c r="E989" s="5"/>
      <c r="F989" s="18"/>
      <c r="G989" s="5"/>
      <c r="H989" s="17"/>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6"/>
      <c r="BO989" s="6"/>
      <c r="BP989" s="6"/>
      <c r="BQ989" s="6"/>
    </row>
    <row r="990" spans="1:69" x14ac:dyDescent="0.25">
      <c r="A990" s="1"/>
      <c r="B990" s="5"/>
      <c r="C990" s="5"/>
      <c r="D990" s="5"/>
      <c r="E990" s="5"/>
      <c r="F990" s="18"/>
      <c r="G990" s="5"/>
      <c r="H990" s="17"/>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6"/>
      <c r="BO990" s="6"/>
      <c r="BP990" s="6"/>
      <c r="BQ990" s="6"/>
    </row>
    <row r="991" spans="1:69" x14ac:dyDescent="0.25">
      <c r="A991" s="1"/>
      <c r="B991" s="5"/>
      <c r="C991" s="5"/>
      <c r="D991" s="5"/>
      <c r="E991" s="5"/>
      <c r="F991" s="18"/>
      <c r="G991" s="5"/>
      <c r="H991" s="17"/>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6"/>
      <c r="BO991" s="6"/>
      <c r="BP991" s="6"/>
      <c r="BQ991" s="6"/>
    </row>
    <row r="992" spans="1:69" x14ac:dyDescent="0.25">
      <c r="A992" s="1"/>
      <c r="B992" s="5"/>
      <c r="C992" s="5"/>
      <c r="D992" s="5"/>
      <c r="E992" s="5"/>
      <c r="F992" s="18"/>
      <c r="G992" s="5"/>
      <c r="H992" s="17"/>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6"/>
      <c r="BO992" s="6"/>
      <c r="BP992" s="6"/>
      <c r="BQ992" s="6"/>
    </row>
    <row r="993" spans="1:69" x14ac:dyDescent="0.25">
      <c r="A993" s="1"/>
      <c r="B993" s="5"/>
      <c r="C993" s="5"/>
      <c r="D993" s="5"/>
      <c r="E993" s="5"/>
      <c r="F993" s="18"/>
      <c r="G993" s="5"/>
      <c r="H993" s="17"/>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6"/>
      <c r="BO993" s="6"/>
      <c r="BP993" s="6"/>
      <c r="BQ993" s="6"/>
    </row>
    <row r="994" spans="1:69" x14ac:dyDescent="0.25">
      <c r="A994" s="1"/>
      <c r="B994" s="5"/>
      <c r="C994" s="5"/>
      <c r="D994" s="5"/>
      <c r="E994" s="5"/>
      <c r="F994" s="18"/>
      <c r="G994" s="5"/>
      <c r="H994" s="17"/>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6"/>
      <c r="BO994" s="6"/>
      <c r="BP994" s="6"/>
      <c r="BQ994" s="6"/>
    </row>
    <row r="995" spans="1:69" x14ac:dyDescent="0.25">
      <c r="A995" s="1"/>
      <c r="B995" s="5"/>
      <c r="C995" s="5"/>
      <c r="D995" s="5"/>
      <c r="E995" s="5"/>
      <c r="F995" s="18"/>
      <c r="G995" s="5"/>
      <c r="H995" s="17"/>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6"/>
      <c r="BO995" s="6"/>
      <c r="BP995" s="6"/>
      <c r="BQ995" s="6"/>
    </row>
    <row r="996" spans="1:69" x14ac:dyDescent="0.25">
      <c r="A996" s="1"/>
      <c r="B996" s="5"/>
      <c r="C996" s="5"/>
      <c r="D996" s="5"/>
      <c r="E996" s="5"/>
      <c r="F996" s="18"/>
      <c r="G996" s="5"/>
      <c r="H996" s="17"/>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6"/>
      <c r="BO996" s="6"/>
      <c r="BP996" s="6"/>
      <c r="BQ996" s="6"/>
    </row>
    <row r="997" spans="1:69" x14ac:dyDescent="0.25">
      <c r="A997" s="1"/>
      <c r="B997" s="5"/>
      <c r="C997" s="5"/>
      <c r="D997" s="5"/>
      <c r="E997" s="5"/>
      <c r="F997" s="18"/>
      <c r="G997" s="5"/>
      <c r="H997" s="17"/>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6"/>
      <c r="BO997" s="6"/>
      <c r="BP997" s="6"/>
      <c r="BQ997" s="6"/>
    </row>
    <row r="998" spans="1:69" x14ac:dyDescent="0.25">
      <c r="A998" s="1"/>
      <c r="B998" s="5"/>
      <c r="C998" s="5"/>
      <c r="D998" s="5"/>
      <c r="E998" s="5"/>
      <c r="F998" s="18"/>
      <c r="G998" s="5"/>
      <c r="H998" s="17"/>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6"/>
      <c r="BO998" s="6"/>
      <c r="BP998" s="6"/>
      <c r="BQ998" s="6"/>
    </row>
    <row r="999" spans="1:69" x14ac:dyDescent="0.25">
      <c r="A999" s="1"/>
      <c r="B999" s="5"/>
      <c r="C999" s="5"/>
      <c r="D999" s="5"/>
      <c r="E999" s="5"/>
      <c r="F999" s="18"/>
      <c r="G999" s="5"/>
      <c r="H999" s="17"/>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6"/>
      <c r="BO999" s="6"/>
      <c r="BP999" s="6"/>
      <c r="BQ999" s="6"/>
    </row>
    <row r="1000" spans="1:69" x14ac:dyDescent="0.25">
      <c r="A1000" s="1"/>
      <c r="B1000" s="5"/>
      <c r="C1000" s="5"/>
      <c r="D1000" s="5"/>
      <c r="E1000" s="5"/>
      <c r="F1000" s="18"/>
      <c r="G1000" s="5"/>
      <c r="H1000" s="17"/>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6"/>
      <c r="BO1000" s="6"/>
      <c r="BP1000" s="6"/>
      <c r="BQ1000" s="6"/>
    </row>
    <row r="1001" spans="1:69" x14ac:dyDescent="0.25">
      <c r="A1001" s="1"/>
      <c r="B1001" s="5"/>
      <c r="C1001" s="5"/>
      <c r="D1001" s="5"/>
      <c r="E1001" s="5"/>
      <c r="F1001" s="18"/>
      <c r="G1001" s="5"/>
      <c r="H1001" s="17"/>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6"/>
      <c r="BO1001" s="6"/>
      <c r="BP1001" s="6"/>
      <c r="BQ1001" s="6"/>
    </row>
    <row r="1002" spans="1:69" x14ac:dyDescent="0.25">
      <c r="A1002" s="1"/>
      <c r="B1002" s="5"/>
      <c r="C1002" s="5"/>
      <c r="D1002" s="5"/>
      <c r="E1002" s="5"/>
      <c r="F1002" s="18"/>
      <c r="G1002" s="5"/>
      <c r="H1002" s="17"/>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6"/>
      <c r="BO1002" s="6"/>
      <c r="BP1002" s="6"/>
      <c r="BQ1002" s="6"/>
    </row>
    <row r="1003" spans="1:69" x14ac:dyDescent="0.25">
      <c r="A1003" s="1"/>
      <c r="B1003" s="5"/>
      <c r="C1003" s="5"/>
      <c r="D1003" s="5"/>
      <c r="E1003" s="5"/>
      <c r="F1003" s="18"/>
      <c r="G1003" s="5"/>
      <c r="H1003" s="17"/>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6"/>
      <c r="BO1003" s="6"/>
      <c r="BP1003" s="6"/>
      <c r="BQ1003" s="6"/>
    </row>
    <row r="1004" spans="1:69" x14ac:dyDescent="0.25">
      <c r="A1004" s="1"/>
      <c r="B1004" s="5"/>
      <c r="C1004" s="5"/>
      <c r="D1004" s="5"/>
      <c r="E1004" s="5"/>
      <c r="F1004" s="18"/>
      <c r="G1004" s="5"/>
      <c r="H1004" s="17"/>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6"/>
      <c r="BO1004" s="6"/>
      <c r="BP1004" s="6"/>
      <c r="BQ1004" s="6"/>
    </row>
    <row r="1005" spans="1:69" x14ac:dyDescent="0.25">
      <c r="A1005" s="1"/>
      <c r="B1005" s="5"/>
      <c r="C1005" s="5"/>
      <c r="D1005" s="5"/>
      <c r="E1005" s="5"/>
      <c r="F1005" s="18"/>
      <c r="G1005" s="5"/>
      <c r="H1005" s="17"/>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6"/>
      <c r="BO1005" s="6"/>
      <c r="BP1005" s="6"/>
      <c r="BQ1005" s="6"/>
    </row>
    <row r="1006" spans="1:69" x14ac:dyDescent="0.25">
      <c r="A1006" s="1"/>
      <c r="B1006" s="5"/>
      <c r="C1006" s="5"/>
      <c r="D1006" s="5"/>
      <c r="E1006" s="5"/>
      <c r="F1006" s="18"/>
      <c r="G1006" s="5"/>
      <c r="H1006" s="17"/>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6"/>
      <c r="BO1006" s="6"/>
      <c r="BP1006" s="6"/>
      <c r="BQ1006" s="6"/>
    </row>
    <row r="1007" spans="1:69" x14ac:dyDescent="0.25">
      <c r="A1007" s="1"/>
      <c r="B1007" s="5"/>
      <c r="C1007" s="5"/>
      <c r="D1007" s="5"/>
      <c r="E1007" s="5"/>
      <c r="F1007" s="18"/>
      <c r="G1007" s="5"/>
      <c r="H1007" s="17"/>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6"/>
      <c r="BO1007" s="6"/>
      <c r="BP1007" s="6"/>
      <c r="BQ1007" s="6"/>
    </row>
    <row r="1008" spans="1:69" x14ac:dyDescent="0.25">
      <c r="A1008" s="1"/>
      <c r="B1008" s="5"/>
      <c r="C1008" s="5"/>
      <c r="D1008" s="5"/>
      <c r="E1008" s="5"/>
      <c r="F1008" s="18"/>
      <c r="G1008" s="5"/>
      <c r="H1008" s="17"/>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6"/>
      <c r="BO1008" s="6"/>
      <c r="BP1008" s="6"/>
      <c r="BQ1008" s="6"/>
    </row>
    <row r="1009" spans="1:69" x14ac:dyDescent="0.25">
      <c r="A1009" s="1"/>
      <c r="B1009" s="5"/>
      <c r="C1009" s="5"/>
      <c r="D1009" s="5"/>
      <c r="E1009" s="5"/>
      <c r="F1009" s="18"/>
      <c r="G1009" s="5"/>
      <c r="H1009" s="17"/>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6"/>
      <c r="BO1009" s="6"/>
      <c r="BP1009" s="6"/>
      <c r="BQ1009" s="6"/>
    </row>
    <row r="1010" spans="1:69" x14ac:dyDescent="0.25">
      <c r="A1010" s="1"/>
      <c r="B1010" s="5"/>
      <c r="C1010" s="5"/>
      <c r="D1010" s="5"/>
      <c r="E1010" s="5"/>
      <c r="F1010" s="18"/>
      <c r="G1010" s="5"/>
      <c r="H1010" s="17"/>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6"/>
      <c r="BO1010" s="6"/>
      <c r="BP1010" s="6"/>
      <c r="BQ1010" s="6"/>
    </row>
    <row r="1011" spans="1:69" x14ac:dyDescent="0.25">
      <c r="A1011" s="1"/>
      <c r="B1011" s="5"/>
      <c r="C1011" s="5"/>
      <c r="D1011" s="5"/>
      <c r="E1011" s="5"/>
      <c r="F1011" s="18"/>
      <c r="G1011" s="5"/>
      <c r="H1011" s="17"/>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6"/>
      <c r="BO1011" s="6"/>
      <c r="BP1011" s="6"/>
      <c r="BQ1011" s="6"/>
    </row>
    <row r="1012" spans="1:69" x14ac:dyDescent="0.25">
      <c r="A1012" s="1"/>
      <c r="B1012" s="5"/>
      <c r="C1012" s="5"/>
      <c r="D1012" s="5"/>
      <c r="E1012" s="5"/>
      <c r="F1012" s="18"/>
      <c r="G1012" s="5"/>
      <c r="H1012" s="17"/>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6"/>
      <c r="BO1012" s="6"/>
      <c r="BP1012" s="6"/>
      <c r="BQ1012" s="6"/>
    </row>
    <row r="1013" spans="1:69" x14ac:dyDescent="0.25">
      <c r="A1013" s="1"/>
      <c r="B1013" s="5"/>
      <c r="C1013" s="5"/>
      <c r="D1013" s="5"/>
      <c r="E1013" s="5"/>
      <c r="F1013" s="18"/>
      <c r="G1013" s="5"/>
      <c r="H1013" s="17"/>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6"/>
      <c r="BO1013" s="6"/>
      <c r="BP1013" s="6"/>
      <c r="BQ1013" s="6"/>
    </row>
    <row r="1014" spans="1:69" x14ac:dyDescent="0.25">
      <c r="A1014" s="1"/>
      <c r="B1014" s="5"/>
      <c r="C1014" s="5"/>
      <c r="D1014" s="5"/>
      <c r="E1014" s="5"/>
      <c r="F1014" s="18"/>
      <c r="G1014" s="5"/>
      <c r="H1014" s="17"/>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6"/>
      <c r="BO1014" s="6"/>
      <c r="BP1014" s="6"/>
      <c r="BQ1014" s="6"/>
    </row>
    <row r="1015" spans="1:69" x14ac:dyDescent="0.25">
      <c r="A1015" s="1"/>
      <c r="B1015" s="5"/>
      <c r="C1015" s="5"/>
      <c r="D1015" s="5"/>
      <c r="E1015" s="5"/>
      <c r="F1015" s="18"/>
      <c r="G1015" s="5"/>
      <c r="H1015" s="17"/>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6"/>
      <c r="BO1015" s="6"/>
      <c r="BP1015" s="6"/>
      <c r="BQ1015" s="6"/>
    </row>
    <row r="1016" spans="1:69" x14ac:dyDescent="0.25">
      <c r="A1016" s="1"/>
      <c r="B1016" s="5"/>
      <c r="C1016" s="5"/>
      <c r="D1016" s="5"/>
      <c r="E1016" s="5"/>
      <c r="F1016" s="18"/>
      <c r="G1016" s="5"/>
      <c r="H1016" s="17"/>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6"/>
      <c r="BO1016" s="6"/>
      <c r="BP1016" s="6"/>
      <c r="BQ1016" s="6"/>
    </row>
    <row r="1017" spans="1:69" x14ac:dyDescent="0.25">
      <c r="A1017" s="1"/>
      <c r="B1017" s="5"/>
      <c r="C1017" s="5"/>
      <c r="D1017" s="5"/>
      <c r="E1017" s="5"/>
      <c r="F1017" s="18"/>
      <c r="G1017" s="5"/>
      <c r="H1017" s="17"/>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6"/>
      <c r="BO1017" s="6"/>
      <c r="BP1017" s="6"/>
      <c r="BQ1017" s="6"/>
    </row>
    <row r="1018" spans="1:69" x14ac:dyDescent="0.25">
      <c r="A1018" s="1"/>
      <c r="B1018" s="5"/>
      <c r="C1018" s="5"/>
      <c r="D1018" s="5"/>
      <c r="E1018" s="5"/>
      <c r="F1018" s="18"/>
      <c r="G1018" s="5"/>
      <c r="H1018" s="17"/>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6"/>
      <c r="BO1018" s="6"/>
      <c r="BP1018" s="6"/>
      <c r="BQ1018" s="6"/>
    </row>
    <row r="1019" spans="1:69" x14ac:dyDescent="0.25">
      <c r="A1019" s="1"/>
      <c r="B1019" s="5"/>
      <c r="C1019" s="5"/>
      <c r="D1019" s="5"/>
      <c r="E1019" s="5"/>
      <c r="F1019" s="18"/>
      <c r="G1019" s="5"/>
      <c r="H1019" s="17"/>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6"/>
      <c r="BO1019" s="6"/>
      <c r="BP1019" s="6"/>
      <c r="BQ1019" s="6"/>
    </row>
    <row r="1020" spans="1:69" x14ac:dyDescent="0.25">
      <c r="A1020" s="1"/>
      <c r="B1020" s="5"/>
      <c r="C1020" s="5"/>
      <c r="D1020" s="5"/>
      <c r="E1020" s="5"/>
      <c r="F1020" s="18"/>
      <c r="G1020" s="5"/>
      <c r="H1020" s="17"/>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6"/>
      <c r="BO1020" s="6"/>
      <c r="BP1020" s="6"/>
      <c r="BQ1020" s="6"/>
    </row>
    <row r="1021" spans="1:69" x14ac:dyDescent="0.25">
      <c r="A1021" s="1"/>
      <c r="B1021" s="5"/>
      <c r="C1021" s="5"/>
      <c r="D1021" s="5"/>
      <c r="E1021" s="5"/>
      <c r="F1021" s="18"/>
      <c r="G1021" s="5"/>
      <c r="H1021" s="17"/>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6"/>
      <c r="BO1021" s="6"/>
      <c r="BP1021" s="6"/>
      <c r="BQ1021" s="6"/>
    </row>
    <row r="1022" spans="1:69" x14ac:dyDescent="0.25">
      <c r="A1022" s="1"/>
      <c r="B1022" s="5"/>
      <c r="C1022" s="5"/>
      <c r="D1022" s="5"/>
      <c r="E1022" s="5"/>
      <c r="F1022" s="18"/>
      <c r="G1022" s="5"/>
      <c r="H1022" s="17"/>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6"/>
      <c r="BO1022" s="6"/>
      <c r="BP1022" s="6"/>
      <c r="BQ1022" s="6"/>
    </row>
    <row r="1023" spans="1:69" x14ac:dyDescent="0.25">
      <c r="A1023" s="1"/>
      <c r="B1023" s="5"/>
      <c r="C1023" s="5"/>
      <c r="D1023" s="5"/>
      <c r="E1023" s="5"/>
      <c r="F1023" s="18"/>
      <c r="G1023" s="5"/>
      <c r="H1023" s="17"/>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6"/>
      <c r="BO1023" s="6"/>
      <c r="BP1023" s="6"/>
      <c r="BQ1023" s="6"/>
    </row>
    <row r="1024" spans="1:69" x14ac:dyDescent="0.25">
      <c r="A1024" s="1"/>
      <c r="B1024" s="5"/>
      <c r="C1024" s="5"/>
      <c r="D1024" s="5"/>
      <c r="E1024" s="5"/>
      <c r="F1024" s="18"/>
      <c r="G1024" s="5"/>
      <c r="H1024" s="17"/>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6"/>
      <c r="BO1024" s="6"/>
      <c r="BP1024" s="6"/>
      <c r="BQ1024" s="6"/>
    </row>
    <row r="1025" spans="1:69" x14ac:dyDescent="0.25">
      <c r="A1025" s="1"/>
      <c r="B1025" s="5"/>
      <c r="C1025" s="5"/>
      <c r="D1025" s="5"/>
      <c r="E1025" s="5"/>
      <c r="F1025" s="18"/>
      <c r="G1025" s="5"/>
      <c r="H1025" s="17"/>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6"/>
      <c r="BO1025" s="6"/>
      <c r="BP1025" s="6"/>
      <c r="BQ1025" s="6"/>
    </row>
    <row r="1026" spans="1:69" x14ac:dyDescent="0.25">
      <c r="A1026" s="1"/>
      <c r="B1026" s="5"/>
      <c r="C1026" s="5"/>
      <c r="D1026" s="5"/>
      <c r="E1026" s="5"/>
      <c r="F1026" s="18"/>
      <c r="G1026" s="5"/>
      <c r="H1026" s="17"/>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6"/>
      <c r="BO1026" s="6"/>
      <c r="BP1026" s="6"/>
      <c r="BQ1026" s="6"/>
    </row>
    <row r="1027" spans="1:69" x14ac:dyDescent="0.25">
      <c r="A1027" s="1"/>
      <c r="B1027" s="5"/>
      <c r="C1027" s="5"/>
      <c r="D1027" s="5"/>
      <c r="E1027" s="5"/>
      <c r="F1027" s="18"/>
      <c r="G1027" s="5"/>
      <c r="H1027" s="17"/>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6"/>
      <c r="BO1027" s="6"/>
      <c r="BP1027" s="6"/>
      <c r="BQ1027" s="6"/>
    </row>
  </sheetData>
  <autoFilter ref="AN12:AO109"/>
  <mergeCells count="766">
    <mergeCell ref="AL10:BJ10"/>
    <mergeCell ref="BF94:BF97"/>
    <mergeCell ref="BG94:BG97"/>
    <mergeCell ref="BH94:BH97"/>
    <mergeCell ref="BI94:BI97"/>
    <mergeCell ref="BJ94:BJ97"/>
    <mergeCell ref="BF98:BF99"/>
    <mergeCell ref="BG98:BG99"/>
    <mergeCell ref="BH98:BH108"/>
    <mergeCell ref="BI98:BI108"/>
    <mergeCell ref="BJ98:BJ108"/>
    <mergeCell ref="BF100:BF103"/>
    <mergeCell ref="BG100:BG103"/>
    <mergeCell ref="BH86:BH88"/>
    <mergeCell ref="BI86:BI88"/>
    <mergeCell ref="BJ86:BJ88"/>
    <mergeCell ref="BF87:BF88"/>
    <mergeCell ref="BG87:BG88"/>
    <mergeCell ref="BH89:BH91"/>
    <mergeCell ref="BI89:BI91"/>
    <mergeCell ref="BJ89:BJ91"/>
    <mergeCell ref="BF92:BF93"/>
    <mergeCell ref="BI61:BI63"/>
    <mergeCell ref="BJ61:BJ63"/>
    <mergeCell ref="BG92:BG93"/>
    <mergeCell ref="BH92:BH93"/>
    <mergeCell ref="BI92:BI93"/>
    <mergeCell ref="BJ92:BJ93"/>
    <mergeCell ref="BF65:BF70"/>
    <mergeCell ref="BG65:BG70"/>
    <mergeCell ref="BH65:BH85"/>
    <mergeCell ref="BI65:BI85"/>
    <mergeCell ref="BJ65:BJ85"/>
    <mergeCell ref="BF71:BF75"/>
    <mergeCell ref="BG71:BG75"/>
    <mergeCell ref="BF78:BF79"/>
    <mergeCell ref="BG78:BG79"/>
    <mergeCell ref="BF83:BF84"/>
    <mergeCell ref="BG83:BG84"/>
    <mergeCell ref="BI37:BI54"/>
    <mergeCell ref="BJ37:BJ54"/>
    <mergeCell ref="BF40:BF41"/>
    <mergeCell ref="BG40:BG41"/>
    <mergeCell ref="BF42:BF45"/>
    <mergeCell ref="BG42:BG45"/>
    <mergeCell ref="BF46:BF54"/>
    <mergeCell ref="BG46:BG54"/>
    <mergeCell ref="BF55:BF57"/>
    <mergeCell ref="BG55:BG57"/>
    <mergeCell ref="BH55:BH60"/>
    <mergeCell ref="BI55:BI60"/>
    <mergeCell ref="BJ55:BJ60"/>
    <mergeCell ref="BF58:BF59"/>
    <mergeCell ref="BG58:BG59"/>
    <mergeCell ref="BI11:BI12"/>
    <mergeCell ref="BJ11:BJ12"/>
    <mergeCell ref="BF15:BF17"/>
    <mergeCell ref="BG15:BG17"/>
    <mergeCell ref="BH15:BH23"/>
    <mergeCell ref="BI15:BI23"/>
    <mergeCell ref="BJ15:BJ23"/>
    <mergeCell ref="BF18:BF20"/>
    <mergeCell ref="BG18:BG20"/>
    <mergeCell ref="S61:S63"/>
    <mergeCell ref="T61:T63"/>
    <mergeCell ref="S65:S85"/>
    <mergeCell ref="T65:T85"/>
    <mergeCell ref="S86:S88"/>
    <mergeCell ref="T86:T88"/>
    <mergeCell ref="BF11:BF12"/>
    <mergeCell ref="BG11:BG12"/>
    <mergeCell ref="BH11:BH12"/>
    <mergeCell ref="BF37:BF39"/>
    <mergeCell ref="BG37:BG39"/>
    <mergeCell ref="BH37:BH54"/>
    <mergeCell ref="BF61:BF63"/>
    <mergeCell ref="BG61:BG63"/>
    <mergeCell ref="BH61:BH63"/>
    <mergeCell ref="S11:S12"/>
    <mergeCell ref="T11:T12"/>
    <mergeCell ref="S15:S23"/>
    <mergeCell ref="T15:T23"/>
    <mergeCell ref="S24:S35"/>
    <mergeCell ref="T24:T35"/>
    <mergeCell ref="S37:S54"/>
    <mergeCell ref="T37:T54"/>
    <mergeCell ref="S55:S60"/>
    <mergeCell ref="T55:T60"/>
    <mergeCell ref="AX89:AX91"/>
    <mergeCell ref="P89:P91"/>
    <mergeCell ref="W89:W91"/>
    <mergeCell ref="X89:X91"/>
    <mergeCell ref="I92:I93"/>
    <mergeCell ref="J92:J93"/>
    <mergeCell ref="K92:K93"/>
    <mergeCell ref="L92:L93"/>
    <mergeCell ref="M92:M93"/>
    <mergeCell ref="O92:O93"/>
    <mergeCell ref="P92:P93"/>
    <mergeCell ref="W92:W93"/>
    <mergeCell ref="X92:X93"/>
    <mergeCell ref="U92:U93"/>
    <mergeCell ref="S89:S91"/>
    <mergeCell ref="T89:T91"/>
    <mergeCell ref="S92:S93"/>
    <mergeCell ref="T92:T93"/>
    <mergeCell ref="V89:V91"/>
    <mergeCell ref="V92:V93"/>
    <mergeCell ref="Q92:Q93"/>
    <mergeCell ref="R92:R93"/>
    <mergeCell ref="U89:U91"/>
    <mergeCell ref="AA92:AA93"/>
    <mergeCell ref="AW71:AW75"/>
    <mergeCell ref="AW78:AW79"/>
    <mergeCell ref="AV42:AV45"/>
    <mergeCell ref="AW83:AW84"/>
    <mergeCell ref="AX94:AX97"/>
    <mergeCell ref="AW42:AW45"/>
    <mergeCell ref="AX98:AX108"/>
    <mergeCell ref="AY11:AY12"/>
    <mergeCell ref="AY15:AY23"/>
    <mergeCell ref="AY24:AY35"/>
    <mergeCell ref="AY37:AY54"/>
    <mergeCell ref="AY55:AY60"/>
    <mergeCell ref="AY61:AY63"/>
    <mergeCell ref="AY65:AY85"/>
    <mergeCell ref="AY86:AY88"/>
    <mergeCell ref="AY89:AY91"/>
    <mergeCell ref="AX11:AX12"/>
    <mergeCell ref="AX15:AX23"/>
    <mergeCell ref="AX24:AX35"/>
    <mergeCell ref="AX37:AX54"/>
    <mergeCell ref="AX55:AX60"/>
    <mergeCell ref="AX61:AX63"/>
    <mergeCell ref="AX65:AX85"/>
    <mergeCell ref="AX86:AX88"/>
    <mergeCell ref="AW24:AW27"/>
    <mergeCell ref="AW28:AW31"/>
    <mergeCell ref="AW32:AW35"/>
    <mergeCell ref="AW37:AW39"/>
    <mergeCell ref="AW40:AW41"/>
    <mergeCell ref="AW55:AW57"/>
    <mergeCell ref="AW58:AW59"/>
    <mergeCell ref="AW61:AW63"/>
    <mergeCell ref="AW65:AW70"/>
    <mergeCell ref="E10:E12"/>
    <mergeCell ref="AA10:AA12"/>
    <mergeCell ref="AG10:AG12"/>
    <mergeCell ref="W11:W12"/>
    <mergeCell ref="I10:I12"/>
    <mergeCell ref="AV46:AV54"/>
    <mergeCell ref="AV55:AV57"/>
    <mergeCell ref="AV58:AV59"/>
    <mergeCell ref="AI15:AI23"/>
    <mergeCell ref="AH15:AH23"/>
    <mergeCell ref="I15:I23"/>
    <mergeCell ref="AN11:AO11"/>
    <mergeCell ref="AN15:AN17"/>
    <mergeCell ref="AO15:AO17"/>
    <mergeCell ref="AP15:AP17"/>
    <mergeCell ref="AQ15:AQ17"/>
    <mergeCell ref="AR15:AR17"/>
    <mergeCell ref="AM18:AM20"/>
    <mergeCell ref="AN18:AN20"/>
    <mergeCell ref="AO18:AO20"/>
    <mergeCell ref="AL28:AL31"/>
    <mergeCell ref="M15:M23"/>
    <mergeCell ref="AV11:AV12"/>
    <mergeCell ref="AV15:AV17"/>
    <mergeCell ref="D94:D108"/>
    <mergeCell ref="J98:J108"/>
    <mergeCell ref="AB86:AB88"/>
    <mergeCell ref="AB89:AB91"/>
    <mergeCell ref="AB104:AB105"/>
    <mergeCell ref="AC104:AC105"/>
    <mergeCell ref="AE104:AE105"/>
    <mergeCell ref="B2:AH2"/>
    <mergeCell ref="B3:AH3"/>
    <mergeCell ref="B4:AH4"/>
    <mergeCell ref="B5:AH5"/>
    <mergeCell ref="B6:AH6"/>
    <mergeCell ref="B8:AH8"/>
    <mergeCell ref="B9:AH9"/>
    <mergeCell ref="B10:B12"/>
    <mergeCell ref="D10:D12"/>
    <mergeCell ref="F10:F12"/>
    <mergeCell ref="H10:H12"/>
    <mergeCell ref="B7:AH7"/>
    <mergeCell ref="C10:C12"/>
    <mergeCell ref="G10:G12"/>
    <mergeCell ref="O11:O12"/>
    <mergeCell ref="N11:N12"/>
    <mergeCell ref="X11:X12"/>
    <mergeCell ref="D13:D23"/>
    <mergeCell ref="D24:D35"/>
    <mergeCell ref="D36:D63"/>
    <mergeCell ref="D64:D93"/>
    <mergeCell ref="O15:O23"/>
    <mergeCell ref="N86:N88"/>
    <mergeCell ref="I37:I54"/>
    <mergeCell ref="H37:H54"/>
    <mergeCell ref="J37:J54"/>
    <mergeCell ref="K37:K54"/>
    <mergeCell ref="L37:L54"/>
    <mergeCell ref="M37:M54"/>
    <mergeCell ref="N37:N54"/>
    <mergeCell ref="O37:O54"/>
    <mergeCell ref="M61:M63"/>
    <mergeCell ref="H55:H60"/>
    <mergeCell ref="H89:H91"/>
    <mergeCell ref="H92:H93"/>
    <mergeCell ref="O89:O91"/>
    <mergeCell ref="J15:J23"/>
    <mergeCell ref="I89:I91"/>
    <mergeCell ref="J89:J91"/>
    <mergeCell ref="H15:H23"/>
    <mergeCell ref="BK10:BK12"/>
    <mergeCell ref="J10:J12"/>
    <mergeCell ref="AI10:AI12"/>
    <mergeCell ref="AC10:AC12"/>
    <mergeCell ref="AH10:AH12"/>
    <mergeCell ref="AJ10:AJ12"/>
    <mergeCell ref="AB10:AB12"/>
    <mergeCell ref="AD10:AD12"/>
    <mergeCell ref="AE10:AE12"/>
    <mergeCell ref="AF10:AF12"/>
    <mergeCell ref="AK10:AK12"/>
    <mergeCell ref="K11:K12"/>
    <mergeCell ref="L11:L12"/>
    <mergeCell ref="M11:M12"/>
    <mergeCell ref="P11:P12"/>
    <mergeCell ref="AQ11:AQ12"/>
    <mergeCell ref="AP11:AP12"/>
    <mergeCell ref="AM11:AM12"/>
    <mergeCell ref="AL11:AL12"/>
    <mergeCell ref="AZ11:AZ12"/>
    <mergeCell ref="AR11:AR12"/>
    <mergeCell ref="AU11:AU12"/>
    <mergeCell ref="BB11:BB12"/>
    <mergeCell ref="BC11:BC12"/>
    <mergeCell ref="X15:X23"/>
    <mergeCell ref="W15:W23"/>
    <mergeCell ref="AT11:AT12"/>
    <mergeCell ref="AS11:AS12"/>
    <mergeCell ref="X65:X85"/>
    <mergeCell ref="AF86:AF88"/>
    <mergeCell ref="AI65:AI85"/>
    <mergeCell ref="AA80:AA81"/>
    <mergeCell ref="AC80:AC81"/>
    <mergeCell ref="AB80:AB81"/>
    <mergeCell ref="AE80:AE81"/>
    <mergeCell ref="AL32:AL35"/>
    <mergeCell ref="AQ18:AQ20"/>
    <mergeCell ref="AR18:AR20"/>
    <mergeCell ref="AP21:AP23"/>
    <mergeCell ref="AQ21:AQ23"/>
    <mergeCell ref="AR21:AR23"/>
    <mergeCell ref="AS15:AS23"/>
    <mergeCell ref="AT15:AT23"/>
    <mergeCell ref="AR32:AR35"/>
    <mergeCell ref="AS24:AS35"/>
    <mergeCell ref="AT24:AT35"/>
    <mergeCell ref="AP24:AP27"/>
    <mergeCell ref="AP28:AP31"/>
    <mergeCell ref="AP32:AP35"/>
    <mergeCell ref="AO37:AO39"/>
    <mergeCell ref="AZ15:AZ23"/>
    <mergeCell ref="AL18:AL20"/>
    <mergeCell ref="AL15:AL17"/>
    <mergeCell ref="AM15:AM17"/>
    <mergeCell ref="AH89:AH91"/>
    <mergeCell ref="AI86:AI88"/>
    <mergeCell ref="AH86:AH88"/>
    <mergeCell ref="AJ15:AJ23"/>
    <mergeCell ref="AK13:AK23"/>
    <mergeCell ref="AL24:AL27"/>
    <mergeCell ref="AM24:AM27"/>
    <mergeCell ref="AM28:AM31"/>
    <mergeCell ref="AM32:AM35"/>
    <mergeCell ref="AO24:AO27"/>
    <mergeCell ref="AO28:AO31"/>
    <mergeCell ref="AO32:AO35"/>
    <mergeCell ref="AZ24:AZ35"/>
    <mergeCell ref="AH37:AH54"/>
    <mergeCell ref="AI37:AI54"/>
    <mergeCell ref="AJ36:AJ63"/>
    <mergeCell ref="AR24:AR27"/>
    <mergeCell ref="AR28:AR31"/>
    <mergeCell ref="H94:H97"/>
    <mergeCell ref="AJ94:AJ108"/>
    <mergeCell ref="N94:N97"/>
    <mergeCell ref="N92:N93"/>
    <mergeCell ref="AH98:AH108"/>
    <mergeCell ref="AI98:AI108"/>
    <mergeCell ref="AF92:AF93"/>
    <mergeCell ref="K86:K88"/>
    <mergeCell ref="P98:P108"/>
    <mergeCell ref="AH94:AH97"/>
    <mergeCell ref="O94:O97"/>
    <mergeCell ref="N98:N108"/>
    <mergeCell ref="O98:O108"/>
    <mergeCell ref="N89:N91"/>
    <mergeCell ref="AF89:AF91"/>
    <mergeCell ref="M94:M97"/>
    <mergeCell ref="AA104:AA105"/>
    <mergeCell ref="I94:I97"/>
    <mergeCell ref="K89:K91"/>
    <mergeCell ref="H86:H88"/>
    <mergeCell ref="W86:W88"/>
    <mergeCell ref="X86:X88"/>
    <mergeCell ref="U86:U88"/>
    <mergeCell ref="AD96:AD97"/>
    <mergeCell ref="AA109:AF109"/>
    <mergeCell ref="AH109:AJ109"/>
    <mergeCell ref="AK109:AO109"/>
    <mergeCell ref="X94:X97"/>
    <mergeCell ref="W94:W97"/>
    <mergeCell ref="W98:W108"/>
    <mergeCell ref="X98:X108"/>
    <mergeCell ref="AK94:AK108"/>
    <mergeCell ref="AI94:AI97"/>
    <mergeCell ref="AL98:AL99"/>
    <mergeCell ref="P94:P97"/>
    <mergeCell ref="AA96:AA97"/>
    <mergeCell ref="AB96:AB97"/>
    <mergeCell ref="AC96:AC97"/>
    <mergeCell ref="AE96:AE97"/>
    <mergeCell ref="AF94:AF97"/>
    <mergeCell ref="M98:M108"/>
    <mergeCell ref="L98:L108"/>
    <mergeCell ref="K98:K108"/>
    <mergeCell ref="Q94:Q97"/>
    <mergeCell ref="R94:R97"/>
    <mergeCell ref="Q98:Q108"/>
    <mergeCell ref="R98:R108"/>
    <mergeCell ref="J94:J97"/>
    <mergeCell ref="K94:K97"/>
    <mergeCell ref="L94:L97"/>
    <mergeCell ref="H98:H108"/>
    <mergeCell ref="AN42:AN45"/>
    <mergeCell ref="BK15:BK23"/>
    <mergeCell ref="H24:H35"/>
    <mergeCell ref="I24:I35"/>
    <mergeCell ref="J24:J35"/>
    <mergeCell ref="N24:N35"/>
    <mergeCell ref="M24:M35"/>
    <mergeCell ref="L24:L35"/>
    <mergeCell ref="K24:K35"/>
    <mergeCell ref="X24:X35"/>
    <mergeCell ref="W24:W35"/>
    <mergeCell ref="P24:P35"/>
    <mergeCell ref="O24:O35"/>
    <mergeCell ref="AH24:AH35"/>
    <mergeCell ref="AI24:AI35"/>
    <mergeCell ref="AJ24:AJ35"/>
    <mergeCell ref="AK24:AK35"/>
    <mergeCell ref="AP18:AP20"/>
    <mergeCell ref="AQ24:AQ27"/>
    <mergeCell ref="AQ28:AQ31"/>
    <mergeCell ref="AQ32:AQ35"/>
    <mergeCell ref="AN24:AN27"/>
    <mergeCell ref="AN28:AN31"/>
    <mergeCell ref="AN32:AN35"/>
    <mergeCell ref="N15:N23"/>
    <mergeCell ref="BK24:BK35"/>
    <mergeCell ref="BA24:BA27"/>
    <mergeCell ref="BB24:BB27"/>
    <mergeCell ref="BC24:BC35"/>
    <mergeCell ref="BD24:BD35"/>
    <mergeCell ref="BE24:BE35"/>
    <mergeCell ref="BA28:BA31"/>
    <mergeCell ref="BB28:BB31"/>
    <mergeCell ref="BA32:BA35"/>
    <mergeCell ref="BB32:BB35"/>
    <mergeCell ref="BF24:BF27"/>
    <mergeCell ref="BG24:BG27"/>
    <mergeCell ref="BH24:BH35"/>
    <mergeCell ref="BI24:BI35"/>
    <mergeCell ref="BJ24:BJ35"/>
    <mergeCell ref="BF28:BF31"/>
    <mergeCell ref="BG28:BG31"/>
    <mergeCell ref="BF32:BF35"/>
    <mergeCell ref="BG32:BG35"/>
    <mergeCell ref="BK37:BK54"/>
    <mergeCell ref="AS37:AS54"/>
    <mergeCell ref="AP46:AP54"/>
    <mergeCell ref="AQ46:AQ54"/>
    <mergeCell ref="AR46:AR54"/>
    <mergeCell ref="AQ37:AQ39"/>
    <mergeCell ref="AP37:AP39"/>
    <mergeCell ref="AQ42:AQ45"/>
    <mergeCell ref="AR42:AR45"/>
    <mergeCell ref="AP42:AP45"/>
    <mergeCell ref="AR37:AR39"/>
    <mergeCell ref="AR40:AR41"/>
    <mergeCell ref="AQ40:AQ41"/>
    <mergeCell ref="AP40:AP41"/>
    <mergeCell ref="BA37:BA39"/>
    <mergeCell ref="BB37:BB39"/>
    <mergeCell ref="BC37:BC54"/>
    <mergeCell ref="BD37:BD54"/>
    <mergeCell ref="BE37:BE54"/>
    <mergeCell ref="BA40:BA41"/>
    <mergeCell ref="BB40:BB41"/>
    <mergeCell ref="BA42:BA45"/>
    <mergeCell ref="BB42:BB45"/>
    <mergeCell ref="BA46:BA54"/>
    <mergeCell ref="AL58:AL59"/>
    <mergeCell ref="AN37:AN39"/>
    <mergeCell ref="AM37:AM39"/>
    <mergeCell ref="AL37:AL39"/>
    <mergeCell ref="AN55:AN57"/>
    <mergeCell ref="AM55:AM57"/>
    <mergeCell ref="AL42:AL45"/>
    <mergeCell ref="AT37:AT54"/>
    <mergeCell ref="AZ37:AZ54"/>
    <mergeCell ref="AR58:AR59"/>
    <mergeCell ref="AQ55:AQ57"/>
    <mergeCell ref="AP55:AP57"/>
    <mergeCell ref="AO55:AO57"/>
    <mergeCell ref="AO40:AO41"/>
    <mergeCell ref="AN40:AN41"/>
    <mergeCell ref="AM40:AM41"/>
    <mergeCell ref="AL40:AL41"/>
    <mergeCell ref="AM42:AM45"/>
    <mergeCell ref="AL46:AL54"/>
    <mergeCell ref="AM46:AM54"/>
    <mergeCell ref="AL55:AL57"/>
    <mergeCell ref="AO42:AO45"/>
    <mergeCell ref="AO46:AO54"/>
    <mergeCell ref="AN46:AN54"/>
    <mergeCell ref="BB46:BB54"/>
    <mergeCell ref="AW46:AW54"/>
    <mergeCell ref="L61:L63"/>
    <mergeCell ref="K61:K63"/>
    <mergeCell ref="J61:J63"/>
    <mergeCell ref="I61:I63"/>
    <mergeCell ref="AI61:AI63"/>
    <mergeCell ref="AH61:AH63"/>
    <mergeCell ref="H61:H63"/>
    <mergeCell ref="X55:X60"/>
    <mergeCell ref="W55:W60"/>
    <mergeCell ref="P55:P60"/>
    <mergeCell ref="O55:O60"/>
    <mergeCell ref="N55:N60"/>
    <mergeCell ref="M55:M60"/>
    <mergeCell ref="L55:L60"/>
    <mergeCell ref="K55:K60"/>
    <mergeCell ref="J55:J60"/>
    <mergeCell ref="I55:I60"/>
    <mergeCell ref="X61:X63"/>
    <mergeCell ref="W61:W63"/>
    <mergeCell ref="P61:P63"/>
    <mergeCell ref="O61:O63"/>
    <mergeCell ref="N61:N63"/>
    <mergeCell ref="AK36:AK63"/>
    <mergeCell ref="BK61:BK63"/>
    <mergeCell ref="AZ61:AZ63"/>
    <mergeCell ref="AT61:AT63"/>
    <mergeCell ref="AS61:AS63"/>
    <mergeCell ref="AR61:AR63"/>
    <mergeCell ref="AI55:AI60"/>
    <mergeCell ref="AH55:AH60"/>
    <mergeCell ref="AQ61:AQ63"/>
    <mergeCell ref="AP61:AP63"/>
    <mergeCell ref="AO61:AO63"/>
    <mergeCell ref="AN61:AN63"/>
    <mergeCell ref="AM61:AM63"/>
    <mergeCell ref="AL61:AL63"/>
    <mergeCell ref="AQ58:AQ59"/>
    <mergeCell ref="AP58:AP59"/>
    <mergeCell ref="AO58:AO59"/>
    <mergeCell ref="AN58:AN59"/>
    <mergeCell ref="AM58:AM59"/>
    <mergeCell ref="AZ55:AZ60"/>
    <mergeCell ref="AT55:AT60"/>
    <mergeCell ref="AS55:AS60"/>
    <mergeCell ref="AR55:AR57"/>
    <mergeCell ref="BK55:BK60"/>
    <mergeCell ref="AN71:AN75"/>
    <mergeCell ref="AN83:AN84"/>
    <mergeCell ref="H65:H85"/>
    <mergeCell ref="K65:K85"/>
    <mergeCell ref="J65:J85"/>
    <mergeCell ref="I65:I85"/>
    <mergeCell ref="M65:M85"/>
    <mergeCell ref="L65:L85"/>
    <mergeCell ref="N65:N85"/>
    <mergeCell ref="O65:O85"/>
    <mergeCell ref="P65:P85"/>
    <mergeCell ref="AK64:AK93"/>
    <mergeCell ref="AF80:AF81"/>
    <mergeCell ref="AJ64:AJ93"/>
    <mergeCell ref="AI92:AI93"/>
    <mergeCell ref="AH92:AH93"/>
    <mergeCell ref="AI89:AI91"/>
    <mergeCell ref="AB92:AB93"/>
    <mergeCell ref="AC86:AC88"/>
    <mergeCell ref="AC89:AC91"/>
    <mergeCell ref="AC92:AC93"/>
    <mergeCell ref="AH65:AH85"/>
    <mergeCell ref="L89:L91"/>
    <mergeCell ref="M89:M91"/>
    <mergeCell ref="AL71:AL75"/>
    <mergeCell ref="AZ65:AZ85"/>
    <mergeCell ref="AR71:AR75"/>
    <mergeCell ref="AR78:AR79"/>
    <mergeCell ref="AQ78:AQ79"/>
    <mergeCell ref="AP78:AP79"/>
    <mergeCell ref="AO78:AO79"/>
    <mergeCell ref="AN78:AN79"/>
    <mergeCell ref="AM78:AM79"/>
    <mergeCell ref="AL78:AL79"/>
    <mergeCell ref="AR83:AR84"/>
    <mergeCell ref="AQ83:AQ84"/>
    <mergeCell ref="AP83:AP84"/>
    <mergeCell ref="AO83:AO84"/>
    <mergeCell ref="AS65:AS85"/>
    <mergeCell ref="AT65:AT85"/>
    <mergeCell ref="AR65:AR70"/>
    <mergeCell ref="AQ65:AQ70"/>
    <mergeCell ref="AP65:AP70"/>
    <mergeCell ref="AO65:AO70"/>
    <mergeCell ref="AN65:AN70"/>
    <mergeCell ref="AM65:AM70"/>
    <mergeCell ref="AL65:AL70"/>
    <mergeCell ref="AO71:AO75"/>
    <mergeCell ref="AP71:AP75"/>
    <mergeCell ref="AT89:AT91"/>
    <mergeCell ref="AS89:AS91"/>
    <mergeCell ref="AZ94:AZ97"/>
    <mergeCell ref="AT94:AT97"/>
    <mergeCell ref="AS94:AS97"/>
    <mergeCell ref="AY92:AY93"/>
    <mergeCell ref="AY94:AY97"/>
    <mergeCell ref="AY98:AY108"/>
    <mergeCell ref="AU94:AU97"/>
    <mergeCell ref="AU98:AU108"/>
    <mergeCell ref="AU92:AU93"/>
    <mergeCell ref="AV78:AV79"/>
    <mergeCell ref="AV87:AV88"/>
    <mergeCell ref="AV92:AV93"/>
    <mergeCell ref="AV94:AV97"/>
    <mergeCell ref="AV98:AV99"/>
    <mergeCell ref="AV100:AV103"/>
    <mergeCell ref="AW87:AW88"/>
    <mergeCell ref="AW92:AW93"/>
    <mergeCell ref="AW94:AW97"/>
    <mergeCell ref="AW98:AW99"/>
    <mergeCell ref="AW100:AW103"/>
    <mergeCell ref="AX92:AX93"/>
    <mergeCell ref="AP100:AP103"/>
    <mergeCell ref="AO100:AO103"/>
    <mergeCell ref="AN100:AN103"/>
    <mergeCell ref="AM100:AM103"/>
    <mergeCell ref="AL100:AL103"/>
    <mergeCell ref="AR94:AR97"/>
    <mergeCell ref="AR98:AR99"/>
    <mergeCell ref="AQ98:AQ99"/>
    <mergeCell ref="AP98:AP99"/>
    <mergeCell ref="AO98:AO99"/>
    <mergeCell ref="AL94:AL97"/>
    <mergeCell ref="AL92:AL93"/>
    <mergeCell ref="AM94:AM97"/>
    <mergeCell ref="AQ94:AQ97"/>
    <mergeCell ref="AP94:AP97"/>
    <mergeCell ref="AO94:AO97"/>
    <mergeCell ref="AN94:AN97"/>
    <mergeCell ref="AM83:AM84"/>
    <mergeCell ref="AL83:AL84"/>
    <mergeCell ref="AR87:AR88"/>
    <mergeCell ref="AQ87:AQ88"/>
    <mergeCell ref="AP87:AP88"/>
    <mergeCell ref="AO87:AO88"/>
    <mergeCell ref="AN87:AN88"/>
    <mergeCell ref="AM87:AM88"/>
    <mergeCell ref="AL87:AL88"/>
    <mergeCell ref="AR92:AR93"/>
    <mergeCell ref="AQ92:AQ93"/>
    <mergeCell ref="AP92:AP93"/>
    <mergeCell ref="BK65:BK85"/>
    <mergeCell ref="BK89:BK91"/>
    <mergeCell ref="BK92:BK93"/>
    <mergeCell ref="BK94:BK97"/>
    <mergeCell ref="BK98:BK108"/>
    <mergeCell ref="AO92:AO93"/>
    <mergeCell ref="AN92:AN93"/>
    <mergeCell ref="AM92:AM93"/>
    <mergeCell ref="AM71:AM75"/>
    <mergeCell ref="AR100:AR103"/>
    <mergeCell ref="AQ100:AQ103"/>
    <mergeCell ref="AN98:AN99"/>
    <mergeCell ref="AM98:AM99"/>
    <mergeCell ref="AZ98:AZ108"/>
    <mergeCell ref="AT98:AT108"/>
    <mergeCell ref="AS98:AS108"/>
    <mergeCell ref="BK86:BK88"/>
    <mergeCell ref="AZ86:AZ88"/>
    <mergeCell ref="AT86:AT88"/>
    <mergeCell ref="AS86:AS88"/>
    <mergeCell ref="AZ92:AZ93"/>
    <mergeCell ref="AT92:AT93"/>
    <mergeCell ref="AS92:AS93"/>
    <mergeCell ref="AZ89:AZ91"/>
    <mergeCell ref="AU15:AU23"/>
    <mergeCell ref="AU24:AU35"/>
    <mergeCell ref="AU37:AU54"/>
    <mergeCell ref="AU55:AU60"/>
    <mergeCell ref="AU61:AU63"/>
    <mergeCell ref="AU65:AU85"/>
    <mergeCell ref="AU86:AU88"/>
    <mergeCell ref="AU89:AU91"/>
    <mergeCell ref="BA11:BA12"/>
    <mergeCell ref="BA55:BA57"/>
    <mergeCell ref="AV61:AV63"/>
    <mergeCell ref="AV65:AV70"/>
    <mergeCell ref="AV18:AV20"/>
    <mergeCell ref="AV21:AV23"/>
    <mergeCell ref="AV24:AV27"/>
    <mergeCell ref="AV28:AV31"/>
    <mergeCell ref="AV32:AV35"/>
    <mergeCell ref="AV37:AV39"/>
    <mergeCell ref="AV40:AV41"/>
    <mergeCell ref="AV83:AV84"/>
    <mergeCell ref="AW11:AW12"/>
    <mergeCell ref="AW15:AW17"/>
    <mergeCell ref="AW18:AW20"/>
    <mergeCell ref="AW21:AW23"/>
    <mergeCell ref="BD11:BD12"/>
    <mergeCell ref="BE11:BE12"/>
    <mergeCell ref="BA15:BA17"/>
    <mergeCell ref="BB15:BB17"/>
    <mergeCell ref="BC15:BC23"/>
    <mergeCell ref="BD15:BD23"/>
    <mergeCell ref="BE15:BE23"/>
    <mergeCell ref="BA18:BA20"/>
    <mergeCell ref="BB18:BB20"/>
    <mergeCell ref="BB55:BB57"/>
    <mergeCell ref="BC55:BC60"/>
    <mergeCell ref="BD55:BD60"/>
    <mergeCell ref="BE55:BE60"/>
    <mergeCell ref="BA58:BA59"/>
    <mergeCell ref="BB58:BB59"/>
    <mergeCell ref="BB61:BB63"/>
    <mergeCell ref="BC61:BC63"/>
    <mergeCell ref="BD61:BD63"/>
    <mergeCell ref="BE61:BE63"/>
    <mergeCell ref="BA61:BA63"/>
    <mergeCell ref="BD92:BD93"/>
    <mergeCell ref="BE92:BE93"/>
    <mergeCell ref="BA65:BA70"/>
    <mergeCell ref="BB65:BB70"/>
    <mergeCell ref="BC65:BC85"/>
    <mergeCell ref="BD65:BD85"/>
    <mergeCell ref="BE65:BE85"/>
    <mergeCell ref="BB71:BB75"/>
    <mergeCell ref="BA78:BA79"/>
    <mergeCell ref="BB78:BB79"/>
    <mergeCell ref="BA83:BA84"/>
    <mergeCell ref="BB83:BB84"/>
    <mergeCell ref="BA71:BA75"/>
    <mergeCell ref="BC86:BC88"/>
    <mergeCell ref="BD86:BD88"/>
    <mergeCell ref="BE86:BE88"/>
    <mergeCell ref="BA87:BA88"/>
    <mergeCell ref="BB87:BB88"/>
    <mergeCell ref="BC89:BC91"/>
    <mergeCell ref="BD89:BD91"/>
    <mergeCell ref="BE89:BE91"/>
    <mergeCell ref="BA92:BA93"/>
    <mergeCell ref="BB92:BB93"/>
    <mergeCell ref="BC92:BC93"/>
    <mergeCell ref="BA94:BA97"/>
    <mergeCell ref="BB94:BB97"/>
    <mergeCell ref="BC94:BC97"/>
    <mergeCell ref="BD94:BD97"/>
    <mergeCell ref="BE94:BE97"/>
    <mergeCell ref="BA98:BA99"/>
    <mergeCell ref="BB98:BB99"/>
    <mergeCell ref="BC98:BC108"/>
    <mergeCell ref="BD98:BD108"/>
    <mergeCell ref="BE98:BE108"/>
    <mergeCell ref="BA100:BA103"/>
    <mergeCell ref="BB100:BB103"/>
    <mergeCell ref="AA89:AA91"/>
    <mergeCell ref="AE89:AE91"/>
    <mergeCell ref="AF104:AF105"/>
    <mergeCell ref="AE67:AE68"/>
    <mergeCell ref="AC67:AC68"/>
    <mergeCell ref="AB67:AB68"/>
    <mergeCell ref="AA67:AA68"/>
    <mergeCell ref="AA86:AA88"/>
    <mergeCell ref="AE86:AE88"/>
    <mergeCell ref="W65:W85"/>
    <mergeCell ref="U94:U97"/>
    <mergeCell ref="U98:U108"/>
    <mergeCell ref="V94:V97"/>
    <mergeCell ref="V98:V108"/>
    <mergeCell ref="S94:S97"/>
    <mergeCell ref="T94:T97"/>
    <mergeCell ref="S98:S108"/>
    <mergeCell ref="T98:T108"/>
    <mergeCell ref="Q86:Q88"/>
    <mergeCell ref="R86:R88"/>
    <mergeCell ref="Q89:Q91"/>
    <mergeCell ref="R89:R91"/>
    <mergeCell ref="U11:U12"/>
    <mergeCell ref="V11:V12"/>
    <mergeCell ref="Q11:Q12"/>
    <mergeCell ref="R11:R12"/>
    <mergeCell ref="Q15:Q23"/>
    <mergeCell ref="R15:R23"/>
    <mergeCell ref="Q24:Q35"/>
    <mergeCell ref="R24:R35"/>
    <mergeCell ref="Q37:Q54"/>
    <mergeCell ref="R37:R54"/>
    <mergeCell ref="V15:V23"/>
    <mergeCell ref="V24:V35"/>
    <mergeCell ref="V37:V54"/>
    <mergeCell ref="V55:V60"/>
    <mergeCell ref="V61:V63"/>
    <mergeCell ref="V65:V85"/>
    <mergeCell ref="V86:V88"/>
    <mergeCell ref="U15:U23"/>
    <mergeCell ref="U24:U35"/>
    <mergeCell ref="U37:U54"/>
    <mergeCell ref="K10:Z10"/>
    <mergeCell ref="Y11:Y12"/>
    <mergeCell ref="Z11:Z12"/>
    <mergeCell ref="Y15:Y23"/>
    <mergeCell ref="Y24:Y35"/>
    <mergeCell ref="Y37:Y54"/>
    <mergeCell ref="Y55:Y60"/>
    <mergeCell ref="Y61:Y63"/>
    <mergeCell ref="Y65:Y85"/>
    <mergeCell ref="Q55:Q60"/>
    <mergeCell ref="R55:R60"/>
    <mergeCell ref="Q61:Q63"/>
    <mergeCell ref="R61:R63"/>
    <mergeCell ref="Q65:Q85"/>
    <mergeCell ref="R65:R85"/>
    <mergeCell ref="L15:L23"/>
    <mergeCell ref="K15:K23"/>
    <mergeCell ref="P15:P23"/>
    <mergeCell ref="P37:P54"/>
    <mergeCell ref="W37:W54"/>
    <mergeCell ref="X37:X54"/>
    <mergeCell ref="U55:U60"/>
    <mergeCell ref="U61:U63"/>
    <mergeCell ref="U65:U85"/>
    <mergeCell ref="Y86:Y88"/>
    <mergeCell ref="Y89:Y91"/>
    <mergeCell ref="Y92:Y93"/>
    <mergeCell ref="Y94:Y97"/>
    <mergeCell ref="Y98:Y108"/>
    <mergeCell ref="Z15:Z23"/>
    <mergeCell ref="Z24:Z35"/>
    <mergeCell ref="Z37:Z54"/>
    <mergeCell ref="Z55:Z60"/>
    <mergeCell ref="Z61:Z63"/>
    <mergeCell ref="Z65:Z85"/>
    <mergeCell ref="Z86:Z88"/>
    <mergeCell ref="Z89:Z91"/>
    <mergeCell ref="Z92:Z93"/>
    <mergeCell ref="Z94:Z97"/>
    <mergeCell ref="Z98:Z108"/>
  </mergeCells>
  <printOptions verticalCentered="1"/>
  <pageMargins left="0.11811023622047245" right="0.11811023622047245" top="0.19685039370078741" bottom="0.15748031496062992" header="0.11811023622047245" footer="0.11811023622047245"/>
  <pageSetup scale="1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19"/>
  <sheetViews>
    <sheetView workbookViewId="0">
      <selection activeCell="H14" sqref="H14"/>
    </sheetView>
  </sheetViews>
  <sheetFormatPr baseColWidth="10" defaultRowHeight="15" x14ac:dyDescent="0.25"/>
  <cols>
    <col min="4" max="4" width="39.7109375" customWidth="1"/>
  </cols>
  <sheetData>
    <row r="7" spans="2:5" x14ac:dyDescent="0.25">
      <c r="B7" t="s">
        <v>113</v>
      </c>
    </row>
    <row r="9" spans="2:5" x14ac:dyDescent="0.25">
      <c r="D9" s="33" t="s">
        <v>122</v>
      </c>
      <c r="E9" s="34">
        <v>2018</v>
      </c>
    </row>
    <row r="10" spans="2:5" ht="38.25" x14ac:dyDescent="0.25">
      <c r="D10" s="23" t="s">
        <v>77</v>
      </c>
      <c r="E10" s="32"/>
    </row>
    <row r="11" spans="2:5" ht="25.5" x14ac:dyDescent="0.25">
      <c r="D11" s="23" t="s">
        <v>71</v>
      </c>
      <c r="E11" s="32"/>
    </row>
    <row r="12" spans="2:5" ht="25.5" x14ac:dyDescent="0.25">
      <c r="D12" s="23" t="s">
        <v>72</v>
      </c>
      <c r="E12" s="32"/>
    </row>
    <row r="13" spans="2:5" ht="25.5" x14ac:dyDescent="0.25">
      <c r="D13" s="23" t="s">
        <v>73</v>
      </c>
      <c r="E13" s="32"/>
    </row>
    <row r="14" spans="2:5" ht="25.5" x14ac:dyDescent="0.25">
      <c r="D14" s="23" t="s">
        <v>78</v>
      </c>
      <c r="E14" s="32"/>
    </row>
    <row r="15" spans="2:5" ht="38.25" x14ac:dyDescent="0.25">
      <c r="D15" s="23" t="s">
        <v>76</v>
      </c>
      <c r="E15" s="32"/>
    </row>
    <row r="16" spans="2:5" ht="38.25" x14ac:dyDescent="0.25">
      <c r="D16" s="23" t="s">
        <v>74</v>
      </c>
      <c r="E16" s="32"/>
    </row>
    <row r="17" spans="4:5" ht="38.25" x14ac:dyDescent="0.25">
      <c r="D17" s="23" t="s">
        <v>75</v>
      </c>
      <c r="E17" s="32"/>
    </row>
    <row r="18" spans="4:5" ht="25.5" x14ac:dyDescent="0.25">
      <c r="D18" s="23" t="s">
        <v>80</v>
      </c>
      <c r="E18" s="32"/>
    </row>
    <row r="19" spans="4:5" ht="25.5" x14ac:dyDescent="0.25">
      <c r="D19" s="23" t="s">
        <v>79</v>
      </c>
      <c r="E19"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IMCY</vt:lpstr>
      <vt:lpstr>Hoja1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CORTAZAR</dc:creator>
  <cp:lastModifiedBy>PLANEACION</cp:lastModifiedBy>
  <cp:lastPrinted>2018-07-17T20:40:57Z</cp:lastPrinted>
  <dcterms:created xsi:type="dcterms:W3CDTF">2017-08-15T20:45:26Z</dcterms:created>
  <dcterms:modified xsi:type="dcterms:W3CDTF">2018-09-12T17:39:28Z</dcterms:modified>
</cp:coreProperties>
</file>