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Z:\2. PLANEACION\3. PLAN DE ACCION PDM\2018\Matriz plan de accion\8.OCTUBRE\"/>
    </mc:Choice>
  </mc:AlternateContent>
  <xr:revisionPtr revIDLastSave="0" documentId="10_ncr:100000_{63540B00-CF6F-4BBE-ACFC-3DC2F2B80B49}" xr6:coauthVersionLast="31" xr6:coauthVersionMax="31" xr10:uidLastSave="{00000000-0000-0000-0000-000000000000}"/>
  <workbookProtection workbookPassword="DDF0" lockStructure="1"/>
  <bookViews>
    <workbookView xWindow="0" yWindow="0" windowWidth="20490" windowHeight="7545" xr2:uid="{00000000-000D-0000-FFFF-FFFF00000000}"/>
  </bookViews>
  <sheets>
    <sheet name="IMCY" sheetId="1" r:id="rId1"/>
    <sheet name="Hoja1" sheetId="2" r:id="rId2"/>
  </sheets>
  <definedNames>
    <definedName name="_xlnm._FilterDatabase" localSheetId="0" hidden="1">IMCY!$AV$12:$AW$109</definedName>
  </definedNames>
  <calcPr calcId="179017"/>
</workbook>
</file>

<file path=xl/calcChain.xml><?xml version="1.0" encoding="utf-8"?>
<calcChain xmlns="http://schemas.openxmlformats.org/spreadsheetml/2006/main">
  <c r="AK71" i="1" l="1"/>
  <c r="AF36" i="1"/>
  <c r="AK103" i="1"/>
  <c r="AK106" i="1"/>
  <c r="AK100" i="1"/>
  <c r="AK99" i="1"/>
  <c r="CD100" i="1"/>
  <c r="CD78" i="1"/>
  <c r="CC81" i="1"/>
  <c r="CD91" i="1"/>
  <c r="CC109" i="1"/>
  <c r="CC60" i="1"/>
  <c r="CC42" i="1"/>
  <c r="CC37" i="1"/>
  <c r="AK72" i="1" l="1"/>
  <c r="AK70" i="1"/>
  <c r="AK69" i="1"/>
  <c r="AK63" i="1" l="1"/>
  <c r="CD109" i="1" l="1"/>
  <c r="CF98" i="1"/>
  <c r="CE98" i="1"/>
  <c r="CF94" i="1"/>
  <c r="CE94" i="1"/>
  <c r="CF93" i="1"/>
  <c r="CF92" i="1"/>
  <c r="CE92" i="1"/>
  <c r="CF89" i="1"/>
  <c r="CE89" i="1"/>
  <c r="CF86" i="1"/>
  <c r="CE86" i="1"/>
  <c r="CF65" i="1"/>
  <c r="CE65" i="1"/>
  <c r="CF64" i="1"/>
  <c r="CE64" i="1"/>
  <c r="CF55" i="1"/>
  <c r="CE55" i="1"/>
  <c r="CF37" i="1"/>
  <c r="CE37" i="1"/>
  <c r="CF36" i="1"/>
  <c r="CE36" i="1"/>
  <c r="CF24" i="1"/>
  <c r="CE24" i="1"/>
  <c r="CF15" i="1"/>
  <c r="CE15" i="1"/>
  <c r="CG24" i="1" l="1"/>
  <c r="CG94" i="1"/>
  <c r="CG98" i="1"/>
  <c r="CG37" i="1"/>
  <c r="CG55" i="1"/>
  <c r="CG64" i="1"/>
  <c r="CG65" i="1"/>
  <c r="CG86" i="1"/>
  <c r="CG89" i="1"/>
  <c r="CG92" i="1"/>
  <c r="CG15" i="1"/>
  <c r="CF109" i="1"/>
  <c r="CG109" i="1" s="1"/>
  <c r="CE109" i="1"/>
  <c r="CG36" i="1"/>
  <c r="AK77" i="1"/>
  <c r="AK78" i="1" l="1"/>
  <c r="AK16" i="1" l="1"/>
  <c r="AD109" i="1"/>
  <c r="AE92" i="1" l="1"/>
  <c r="AF92" i="1" s="1"/>
  <c r="AE89" i="1"/>
  <c r="AF89" i="1" s="1"/>
  <c r="AE86" i="1"/>
  <c r="AF86" i="1" s="1"/>
  <c r="AE64" i="1"/>
  <c r="AF64" i="1" s="1"/>
  <c r="AE61" i="1"/>
  <c r="AF61" i="1" s="1"/>
  <c r="X109" i="1" l="1"/>
  <c r="AK74" i="1" l="1"/>
  <c r="BY100" i="1"/>
  <c r="BY78" i="1"/>
  <c r="BY109" i="1" s="1"/>
  <c r="BY81" i="1"/>
  <c r="BY83" i="1"/>
  <c r="BX37" i="1"/>
  <c r="BX60" i="1"/>
  <c r="BX42" i="1"/>
  <c r="CA37" i="1"/>
  <c r="CA24" i="1"/>
  <c r="AK84" i="1" l="1"/>
  <c r="CA98" i="1"/>
  <c r="CA94" i="1"/>
  <c r="CA93" i="1"/>
  <c r="CA92" i="1"/>
  <c r="CA89" i="1"/>
  <c r="CA86" i="1"/>
  <c r="CA65" i="1"/>
  <c r="CA64" i="1"/>
  <c r="CA55" i="1"/>
  <c r="CA36" i="1"/>
  <c r="CA15" i="1"/>
  <c r="BZ98" i="1"/>
  <c r="BZ94" i="1"/>
  <c r="BZ92" i="1"/>
  <c r="CB92" i="1" s="1"/>
  <c r="BZ89" i="1"/>
  <c r="BZ86" i="1"/>
  <c r="BZ65" i="1"/>
  <c r="BZ64" i="1"/>
  <c r="CB64" i="1" s="1"/>
  <c r="BZ55" i="1"/>
  <c r="BZ37" i="1"/>
  <c r="BZ36" i="1"/>
  <c r="BZ24" i="1"/>
  <c r="CB24" i="1" s="1"/>
  <c r="BZ15" i="1"/>
  <c r="BX109" i="1"/>
  <c r="AB109" i="1"/>
  <c r="AK15" i="1"/>
  <c r="AK18" i="1"/>
  <c r="AK21" i="1"/>
  <c r="CB86" i="1" l="1"/>
  <c r="AE15" i="1"/>
  <c r="AF15" i="1" s="1"/>
  <c r="CB98" i="1"/>
  <c r="CB94" i="1"/>
  <c r="CB37" i="1"/>
  <c r="CB15" i="1"/>
  <c r="CB36" i="1"/>
  <c r="CB55" i="1"/>
  <c r="CB65" i="1"/>
  <c r="CB89" i="1"/>
  <c r="BZ109" i="1"/>
  <c r="CA109" i="1"/>
  <c r="CB109" i="1" l="1"/>
  <c r="BT100" i="1"/>
  <c r="BU65" i="1"/>
  <c r="BT109" i="1" l="1"/>
  <c r="BS109" i="1"/>
  <c r="BV98" i="1"/>
  <c r="BU98" i="1"/>
  <c r="BV94" i="1"/>
  <c r="BU94" i="1"/>
  <c r="BV93" i="1"/>
  <c r="BV92" i="1"/>
  <c r="BU92" i="1"/>
  <c r="BV89" i="1"/>
  <c r="BU89" i="1"/>
  <c r="BV86" i="1"/>
  <c r="BU86" i="1"/>
  <c r="BV65" i="1"/>
  <c r="BV64" i="1"/>
  <c r="BU64" i="1"/>
  <c r="BV55" i="1"/>
  <c r="BU55" i="1"/>
  <c r="BV37" i="1"/>
  <c r="BU37" i="1"/>
  <c r="BV36" i="1"/>
  <c r="BU36" i="1"/>
  <c r="BV24" i="1"/>
  <c r="BU24" i="1"/>
  <c r="BV15" i="1"/>
  <c r="BU15" i="1"/>
  <c r="BV109" i="1" l="1"/>
  <c r="BW24" i="1"/>
  <c r="BW37" i="1"/>
  <c r="BW64" i="1"/>
  <c r="BW86" i="1"/>
  <c r="BW92" i="1"/>
  <c r="BW98" i="1"/>
  <c r="BU109" i="1"/>
  <c r="BW36" i="1"/>
  <c r="BW55" i="1"/>
  <c r="BW65" i="1"/>
  <c r="BW89" i="1"/>
  <c r="BW94" i="1"/>
  <c r="BW15" i="1"/>
  <c r="BW109" i="1" l="1"/>
  <c r="BQ65" i="1"/>
  <c r="BQ86" i="1"/>
  <c r="BQ37" i="1"/>
  <c r="BQ36" i="1"/>
  <c r="BP98" i="1"/>
  <c r="BP94" i="1"/>
  <c r="BQ93" i="1"/>
  <c r="BQ92" i="1"/>
  <c r="BP92" i="1"/>
  <c r="BQ89" i="1"/>
  <c r="BP89" i="1"/>
  <c r="BP86" i="1"/>
  <c r="BP65" i="1"/>
  <c r="BQ64" i="1"/>
  <c r="BP64" i="1"/>
  <c r="BQ55" i="1"/>
  <c r="BP55" i="1"/>
  <c r="BP37" i="1"/>
  <c r="BP36" i="1"/>
  <c r="BQ24" i="1"/>
  <c r="BP24" i="1"/>
  <c r="BQ15" i="1"/>
  <c r="BP15" i="1"/>
  <c r="BN109" i="1"/>
  <c r="BR24" i="1" l="1"/>
  <c r="BR37" i="1"/>
  <c r="BR64" i="1"/>
  <c r="BR86" i="1"/>
  <c r="BR92" i="1"/>
  <c r="BR36" i="1"/>
  <c r="BR55" i="1"/>
  <c r="BR89" i="1"/>
  <c r="BR15" i="1"/>
  <c r="BP109" i="1"/>
  <c r="BA15" i="1"/>
  <c r="BB15" i="1"/>
  <c r="BF15" i="1"/>
  <c r="BG15" i="1"/>
  <c r="BK15" i="1"/>
  <c r="BL15" i="1"/>
  <c r="AO16" i="1"/>
  <c r="AO22" i="1"/>
  <c r="AO23" i="1"/>
  <c r="BA24" i="1"/>
  <c r="BB24" i="1"/>
  <c r="BF24" i="1"/>
  <c r="BG24" i="1"/>
  <c r="BK24" i="1"/>
  <c r="BL24" i="1"/>
  <c r="AO27" i="1"/>
  <c r="AK28" i="1"/>
  <c r="AK24" i="1" s="1"/>
  <c r="AK29" i="1"/>
  <c r="BA36" i="1"/>
  <c r="BB36" i="1"/>
  <c r="BF36" i="1"/>
  <c r="BG36" i="1"/>
  <c r="BK36" i="1"/>
  <c r="BL36" i="1"/>
  <c r="AY37" i="1"/>
  <c r="BA37" i="1" s="1"/>
  <c r="BB37" i="1"/>
  <c r="BF37" i="1"/>
  <c r="BG37" i="1"/>
  <c r="BK37" i="1"/>
  <c r="BL37" i="1"/>
  <c r="BA55" i="1"/>
  <c r="BB55" i="1"/>
  <c r="BF55" i="1"/>
  <c r="BG55" i="1"/>
  <c r="BK55" i="1"/>
  <c r="BL55" i="1"/>
  <c r="AK57" i="1"/>
  <c r="AE55" i="1" s="1"/>
  <c r="AF55" i="1" s="1"/>
  <c r="AY64" i="1"/>
  <c r="BA64" i="1" s="1"/>
  <c r="BB64" i="1"/>
  <c r="BF64" i="1"/>
  <c r="BG64" i="1"/>
  <c r="BK64" i="1"/>
  <c r="BL64" i="1"/>
  <c r="BA65" i="1"/>
  <c r="BB65" i="1"/>
  <c r="BF65" i="1"/>
  <c r="BG65" i="1"/>
  <c r="BK65" i="1"/>
  <c r="AO71" i="1"/>
  <c r="AO73" i="1"/>
  <c r="AO74" i="1"/>
  <c r="BJ77" i="1"/>
  <c r="BJ78" i="1"/>
  <c r="AK80" i="1"/>
  <c r="AO81" i="1"/>
  <c r="BJ81" i="1"/>
  <c r="AO82" i="1"/>
  <c r="BJ82" i="1"/>
  <c r="AO83" i="1"/>
  <c r="AO85" i="1"/>
  <c r="BJ85" i="1"/>
  <c r="BA86" i="1"/>
  <c r="BB86" i="1"/>
  <c r="BF86" i="1"/>
  <c r="BG86" i="1"/>
  <c r="BK86" i="1"/>
  <c r="BL86" i="1"/>
  <c r="BG87" i="1"/>
  <c r="BL87" i="1"/>
  <c r="BG88" i="1"/>
  <c r="BL88" i="1"/>
  <c r="BA89" i="1"/>
  <c r="BB89" i="1"/>
  <c r="BF89" i="1"/>
  <c r="BG89" i="1"/>
  <c r="BK89" i="1"/>
  <c r="BL89" i="1"/>
  <c r="AO92" i="1"/>
  <c r="BA92" i="1"/>
  <c r="BB92" i="1"/>
  <c r="BF92" i="1"/>
  <c r="BG92" i="1"/>
  <c r="BK92" i="1"/>
  <c r="BL92" i="1"/>
  <c r="BG93" i="1"/>
  <c r="BL93" i="1"/>
  <c r="AK94" i="1"/>
  <c r="AE94" i="1" s="1"/>
  <c r="AF94" i="1" s="1"/>
  <c r="AO94" i="1"/>
  <c r="BA94" i="1"/>
  <c r="BB94" i="1"/>
  <c r="BF94" i="1"/>
  <c r="BG94" i="1"/>
  <c r="BJ94" i="1"/>
  <c r="BK94" i="1"/>
  <c r="CL94" i="1"/>
  <c r="BA98" i="1"/>
  <c r="BB98" i="1"/>
  <c r="BE98" i="1"/>
  <c r="BG98" i="1" s="1"/>
  <c r="BF98" i="1"/>
  <c r="BK98" i="1"/>
  <c r="BJ100" i="1"/>
  <c r="AK102" i="1"/>
  <c r="AK101" i="1" s="1"/>
  <c r="AK104" i="1"/>
  <c r="AO104" i="1"/>
  <c r="AX109" i="1"/>
  <c r="AZ109" i="1"/>
  <c r="BD109" i="1"/>
  <c r="BI109" i="1"/>
  <c r="AY109" i="1" l="1"/>
  <c r="AE24" i="1"/>
  <c r="AF24" i="1" s="1"/>
  <c r="AK76" i="1"/>
  <c r="BE109" i="1"/>
  <c r="AK98" i="1"/>
  <c r="AK67" i="1"/>
  <c r="BJ98" i="1"/>
  <c r="BJ109" i="1" s="1"/>
  <c r="AO109" i="1"/>
  <c r="BC36" i="1"/>
  <c r="BC86" i="1"/>
  <c r="BH65" i="1"/>
  <c r="BM36" i="1"/>
  <c r="BH36" i="1"/>
  <c r="BO100" i="1"/>
  <c r="BL94" i="1"/>
  <c r="BM94" i="1" s="1"/>
  <c r="BO94" i="1"/>
  <c r="BC94" i="1"/>
  <c r="BH92" i="1"/>
  <c r="BC92" i="1"/>
  <c r="BM89" i="1"/>
  <c r="BC89" i="1"/>
  <c r="BH86" i="1"/>
  <c r="BC64" i="1"/>
  <c r="BM55" i="1"/>
  <c r="BC55" i="1"/>
  <c r="BM24" i="1"/>
  <c r="BC24" i="1"/>
  <c r="BB109" i="1"/>
  <c r="BC98" i="1"/>
  <c r="BH94" i="1"/>
  <c r="BM64" i="1"/>
  <c r="BH64" i="1"/>
  <c r="BF109" i="1"/>
  <c r="BH37" i="1"/>
  <c r="BH15" i="1"/>
  <c r="BC15" i="1"/>
  <c r="BH24" i="1"/>
  <c r="BM15" i="1"/>
  <c r="BH98" i="1"/>
  <c r="BM92" i="1"/>
  <c r="BH89" i="1"/>
  <c r="BM86" i="1"/>
  <c r="BL65" i="1"/>
  <c r="BM65" i="1" s="1"/>
  <c r="BC65" i="1"/>
  <c r="BH55" i="1"/>
  <c r="BM37" i="1"/>
  <c r="BA109" i="1"/>
  <c r="BC37" i="1"/>
  <c r="BK109" i="1"/>
  <c r="BG109" i="1"/>
  <c r="AE65" i="1" l="1"/>
  <c r="AE98" i="1"/>
  <c r="AF98" i="1" s="1"/>
  <c r="AF65" i="1"/>
  <c r="AF109" i="1" s="1"/>
  <c r="Z109" i="1"/>
  <c r="BL98" i="1"/>
  <c r="BM98" i="1" s="1"/>
  <c r="BO109" i="1"/>
  <c r="BQ98" i="1"/>
  <c r="BR98" i="1" s="1"/>
  <c r="BR65" i="1"/>
  <c r="BL109" i="1"/>
  <c r="BM109" i="1" s="1"/>
  <c r="BQ94" i="1"/>
  <c r="BC109" i="1"/>
  <c r="BH109" i="1"/>
  <c r="BQ109" i="1" l="1"/>
  <c r="BR109" i="1" s="1"/>
  <c r="BR9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author>
  </authors>
  <commentList>
    <comment ref="W15" authorId="0" shapeId="0" xr:uid="{00000000-0006-0000-0000-000001000000}">
      <text>
        <r>
          <rPr>
            <b/>
            <sz val="9"/>
            <color indexed="81"/>
            <rFont val="Tahoma"/>
            <family val="2"/>
          </rPr>
          <t xml:space="preserve">Jose:
</t>
        </r>
        <r>
          <rPr>
            <sz val="9"/>
            <color indexed="81"/>
            <rFont val="Tahoma"/>
            <family val="2"/>
          </rPr>
          <t>Creo q omitimos algo en la formula, al llegar al 100% de las actividades estarías cumpliendo con el 27% programado cierto? Por ende se debe ponderar la formula</t>
        </r>
      </text>
    </comment>
    <comment ref="BD21" authorId="0" shapeId="0" xr:uid="{00000000-0006-0000-0000-000002000000}">
      <text>
        <r>
          <rPr>
            <b/>
            <sz val="9"/>
            <color indexed="81"/>
            <rFont val="Tahoma"/>
            <family val="2"/>
          </rPr>
          <t>Jose:</t>
        </r>
        <r>
          <rPr>
            <sz val="9"/>
            <color indexed="81"/>
            <rFont val="Tahoma"/>
            <family val="2"/>
          </rPr>
          <t xml:space="preserve">
no corresponde a la apropiacion de las 3 cuentas</t>
        </r>
      </text>
    </comment>
    <comment ref="W36" authorId="0" shapeId="0" xr:uid="{00000000-0006-0000-0000-000003000000}">
      <text>
        <r>
          <rPr>
            <b/>
            <sz val="9"/>
            <color indexed="81"/>
            <rFont val="Tahoma"/>
            <family val="2"/>
          </rPr>
          <t>Jose:</t>
        </r>
        <r>
          <rPr>
            <sz val="9"/>
            <color indexed="81"/>
            <rFont val="Tahoma"/>
            <family val="2"/>
          </rPr>
          <t xml:space="preserve">
O la actividad esta mal o el cumplimiento de la meta esta mal</t>
        </r>
      </text>
    </comment>
    <comment ref="AS94" authorId="0" shapeId="0" xr:uid="{00000000-0006-0000-0000-000004000000}">
      <text>
        <r>
          <rPr>
            <b/>
            <sz val="9"/>
            <color indexed="81"/>
            <rFont val="Tahoma"/>
            <family val="2"/>
          </rPr>
          <t>Jose:</t>
        </r>
        <r>
          <rPr>
            <sz val="9"/>
            <color indexed="81"/>
            <rFont val="Tahoma"/>
            <family val="2"/>
          </rPr>
          <t xml:space="preserve">
Viabilidades no corresponden</t>
        </r>
      </text>
    </comment>
  </commentList>
</comments>
</file>

<file path=xl/sharedStrings.xml><?xml version="1.0" encoding="utf-8"?>
<sst xmlns="http://schemas.openxmlformats.org/spreadsheetml/2006/main" count="637" uniqueCount="420">
  <si>
    <r>
      <rPr>
        <b/>
        <sz val="12"/>
        <color rgb="FF000000"/>
        <rFont val="Arial"/>
        <family val="2"/>
      </rPr>
      <t>VISION</t>
    </r>
    <r>
      <rPr>
        <sz val="12"/>
        <color rgb="FF000000"/>
        <rFont val="Arial"/>
        <family val="2"/>
      </rPr>
      <t>: El Municipio de Yumbo al año 2019, basado en sus potencialidades de localización geográfica, plataforma empresarial, capital humano y oferta ambiental; soportado en los pilares de Educación, Cultura y Deporte,  será reconocido como un territorio de paz con oportunidades para la gente; pacifico, educador, saludable, incluyente, seguro, tolerante, equitativo, ordenado, con gobernanza, articulado regional y nacionalmente.</t>
    </r>
  </si>
  <si>
    <r>
      <rPr>
        <b/>
        <sz val="12"/>
        <color rgb="FF000000"/>
        <rFont val="Arial"/>
        <family val="2"/>
      </rPr>
      <t>OBJETIVO GENERAL</t>
    </r>
    <r>
      <rPr>
        <sz val="12"/>
        <color rgb="FF000000"/>
        <rFont val="Arial"/>
        <family val="2"/>
      </rPr>
      <t>: Generar las condiciones de desarrollo sustentable que permita avanzar en la construcción de un municipio pacífico, incluyente, competitivo, educador e integrado territorialmente con oportunidades para la gente.</t>
    </r>
  </si>
  <si>
    <r>
      <rPr>
        <b/>
        <sz val="12"/>
        <color rgb="FF000000"/>
        <rFont val="Arial"/>
        <family val="2"/>
      </rPr>
      <t>LINEA ESTRATEGICA</t>
    </r>
    <r>
      <rPr>
        <sz val="12"/>
        <color rgb="FF000000"/>
        <rFont val="Arial"/>
        <family val="2"/>
      </rPr>
      <t>: Yumbo Territorio de Oportunidades para la movilidad social.</t>
    </r>
  </si>
  <si>
    <r>
      <rPr>
        <b/>
        <sz val="12"/>
        <color rgb="FF000000"/>
        <rFont val="Arial"/>
        <family val="2"/>
      </rPr>
      <t>OBJETIVO ESTRATEGICO</t>
    </r>
    <r>
      <rPr>
        <sz val="12"/>
        <color rgb="FF000000"/>
        <rFont val="Arial"/>
        <family val="2"/>
      </rPr>
      <t>: Generar las oportunidades de Desarrollo Humano Integral para superar las brechas de la pobreza y avanzar en la inclusión y movilidad social.</t>
    </r>
  </si>
  <si>
    <r>
      <rPr>
        <b/>
        <sz val="12"/>
        <color rgb="FF000000"/>
        <rFont val="Arial"/>
        <family val="2"/>
      </rPr>
      <t>ESTRATEGIA</t>
    </r>
    <r>
      <rPr>
        <sz val="12"/>
        <color rgb="FF000000"/>
        <rFont val="Arial"/>
        <family val="2"/>
      </rPr>
      <t xml:space="preserve">: Ampliar la oferta social para la atención de la población vulnerable promoviendo la movilidad social. </t>
    </r>
  </si>
  <si>
    <r>
      <rPr>
        <b/>
        <sz val="12"/>
        <color rgb="FF000000"/>
        <rFont val="Arial"/>
        <family val="2"/>
      </rPr>
      <t>OBEJTIVOS ESPECIFICOS</t>
    </r>
    <r>
      <rPr>
        <sz val="12"/>
        <color rgb="FF000000"/>
        <rFont val="Arial"/>
        <family val="2"/>
      </rPr>
      <t>:
- Vincular la población a través de las diferentes expresiones y manifestaciones artísticas y culturales, permitiendo fortalecer la identidad cultural y generando oportunidades de equidad.</t>
    </r>
  </si>
  <si>
    <t>SECTOR</t>
  </si>
  <si>
    <t>PROGRAMA</t>
  </si>
  <si>
    <t>SUBPROGRAMA</t>
  </si>
  <si>
    <t xml:space="preserve">META PRODUCTO </t>
  </si>
  <si>
    <t>TIPO DE META Incremento, Reducción o Mantenimiento</t>
  </si>
  <si>
    <t>INDICADORES</t>
  </si>
  <si>
    <t xml:space="preserve">ACTIVIDADES </t>
  </si>
  <si>
    <t>SECRETARIA RESPONSABLE / CORRESPONSABLE (S)</t>
  </si>
  <si>
    <t>FUNCIONARIO (S) RESPONSABLE (S)</t>
  </si>
  <si>
    <t>PROYECTO</t>
  </si>
  <si>
    <t>OBSERVACIONES</t>
  </si>
  <si>
    <t>INDICADOR</t>
  </si>
  <si>
    <t>LINEA BASE 2015</t>
  </si>
  <si>
    <t>CANTIDAD DEL CUATRIENIO</t>
  </si>
  <si>
    <t xml:space="preserve">Yumbo, territorio de oportunidades culturales </t>
  </si>
  <si>
    <t>Infraestructura artística y cultural para la gente</t>
  </si>
  <si>
    <t xml:space="preserve">Adecuar 4 espacios para garantizar el desarrollo artístico y cultural del Instituto Municipal de Cultura, IMCY. </t>
  </si>
  <si>
    <t>MI</t>
  </si>
  <si>
    <t>Número de espacios adecuados</t>
  </si>
  <si>
    <t>IMCY</t>
  </si>
  <si>
    <t>Albeiro Gutierrez Ayala /</t>
  </si>
  <si>
    <t>Meta cumplida en la vigencia 2016</t>
  </si>
  <si>
    <t xml:space="preserve">Formular 1 Plan Municipal de Infraestructura Artística y Cultural. </t>
  </si>
  <si>
    <t>Plan municipal de infraestructura formulado</t>
  </si>
  <si>
    <t xml:space="preserve">Implementar el 100% de la fase de corto plazo del Plan Municipal de Infraestructura Artística y Cultural. </t>
  </si>
  <si>
    <t>Porcentaje de implementación</t>
  </si>
  <si>
    <t>Yumbo, Territorio de Conservación y salvaguardia del Patrimonio Cultural</t>
  </si>
  <si>
    <t xml:space="preserve">Implementar 1 programa para la Gestión, Protección, Salvaguarda y Promoción del Patrimonio Cultural. </t>
  </si>
  <si>
    <t>MM</t>
  </si>
  <si>
    <t>Programa implementado</t>
  </si>
  <si>
    <t>Formación y capacitación artística y cultural para un territorio de paz y oportunidades</t>
  </si>
  <si>
    <t xml:space="preserve">Aumentar a 30 el número de graduados en la escuela de Artes Integradas. </t>
  </si>
  <si>
    <t>Número de Graduados en la escuela de Artes Integradas</t>
  </si>
  <si>
    <t xml:space="preserve">Desarrollar 18 talleres de formación artística. </t>
  </si>
  <si>
    <t>Número de talleres de formación artística desarrollados</t>
  </si>
  <si>
    <t xml:space="preserve">Desarrollar 1 Programa de fortalecimiento y promoción artística y cultural.  </t>
  </si>
  <si>
    <t>Programa Desarrollado</t>
  </si>
  <si>
    <t xml:space="preserve">Implementar 1 sistema de seguimiento y evaluación para el mejoramiento continuo de la calidad del proceso formativo institucional </t>
  </si>
  <si>
    <t>Sistema de Seguimiento y evaluación implementado</t>
  </si>
  <si>
    <t>Fomento y difusión artística y cultural para un territorio de oportunidades</t>
  </si>
  <si>
    <t xml:space="preserve">Fomentar la creación de 4 empresas culturales. </t>
  </si>
  <si>
    <t>Número de empresas culturales creadas</t>
  </si>
  <si>
    <t>Implementar 1 programa de promoción y circulación artística y cultural.</t>
  </si>
  <si>
    <t xml:space="preserve"> Programa implementado</t>
  </si>
  <si>
    <t xml:space="preserve">Realizar 4 encuentros Nacionales de Danzas. </t>
  </si>
  <si>
    <t>Número de encuentros de Nacionales de Danzas realizados</t>
  </si>
  <si>
    <t xml:space="preserve">Realizar 4 encuentros Nacionales de Intérpretes de Música Colombiana. </t>
  </si>
  <si>
    <t>Número de encuentros Nacionales de Intérpretes de Música Colombiana realizados</t>
  </si>
  <si>
    <t xml:space="preserve">Realizar 2 encuentros de Teatro.  </t>
  </si>
  <si>
    <t>Número de encuentros de teatro realizados</t>
  </si>
  <si>
    <t>Bibliotecas, espacios de la gente para un territorio de oportunidades</t>
  </si>
  <si>
    <t xml:space="preserve">Fortalecer 4 servicios que presta la Red Publica Biblioteca Municipal. </t>
  </si>
  <si>
    <t>Número de servicios de la red pública de biblioteca municipal fortalecidos</t>
  </si>
  <si>
    <t xml:space="preserve">Desarrollar 1 estrategia para el fomento de los servicios de la Biblioteca Pública Municipal.  </t>
  </si>
  <si>
    <t>Estrategia desarrollada</t>
  </si>
  <si>
    <t>PLAN DE ACCIÓN 2018 - IMCY</t>
  </si>
  <si>
    <t>CANTIDAD PROGRAMADA A DIC 2018</t>
  </si>
  <si>
    <t>COSTO ACTIVIDAD</t>
  </si>
  <si>
    <t>N/A</t>
  </si>
  <si>
    <t>1. Ejecutar al 100% las actividades programadas anualmente en el componente de mantenimiento para la infraestructura artistica y cultural</t>
  </si>
  <si>
    <t>1.1. Realizar 3 mantenimientos al sistema de aires acondicionados del Instituto</t>
  </si>
  <si>
    <t xml:space="preserve">2. Cubrir el 100% de las mejoras necesarias requeridas por el Instituto para su funcionalidad (daños ocasionales y reparaciones locativas necesarias no programadas) </t>
  </si>
  <si>
    <t>3. Ejecutar el 50%  de la modernizacion programada para la fase de corto plazo.</t>
  </si>
  <si>
    <t>3.1 Dotacion de 2 aires acondicionado para las areas de apoyo institucional</t>
  </si>
  <si>
    <t>3.2 Implementar 1 sistemas de vigilancia por monitoreo de camaras</t>
  </si>
  <si>
    <t xml:space="preserve">1.1 Desarrollar 1 actividad para la celebracion de la Semana Mayor.                                                                                                                                                                                   </t>
  </si>
  <si>
    <t xml:space="preserve">1.2 Desarrollar 1 actividad para la celebracion del dia de la Municipalidad.                                                                                                                                                                            </t>
  </si>
  <si>
    <t>1.3 Desarrollar 1 actividad para la celebracion del mes del patrimonio.</t>
  </si>
  <si>
    <t>2.1  Realizar 1 actividad para la socializacion de la ley de gestion, proteccion y salvaguardia del patrimonio cultural.</t>
  </si>
  <si>
    <t>2.2 Realizar 1 jornada  para la recuperacion fotografica de la historia municipal "Prestame tu foto"</t>
  </si>
  <si>
    <t>2. Ejecutar el 100% de las actividades para el fortalecimiento de los procesos de la memoria historica del municipio.</t>
  </si>
  <si>
    <t>1. Ejecutar el 40% de las actividades para generacion de conocimiento en la poblacion frente al acervo cultural del municipio.</t>
  </si>
  <si>
    <t>1.4 Desarrollar  4 exposiciones en la sala de exposiciones permanentes.</t>
  </si>
  <si>
    <t>2.4 Realizar 3 Jornadas de sensibilizacion  sobre patrimonio cultural del municipio.</t>
  </si>
  <si>
    <t>2.3 Realizar 5  capacitaciones sobre patrimonio cultural del  municipal.</t>
  </si>
  <si>
    <t xml:space="preserve">Graduar  10 alumnos de la escuela de Artes Integradas. </t>
  </si>
  <si>
    <t>1. Desarrollar 2 Talleres de guitarra</t>
  </si>
  <si>
    <t>2. Desarrollar 2 Taller de bajo</t>
  </si>
  <si>
    <t>3. Desarrollar 2 Taller de danza moderna</t>
  </si>
  <si>
    <t>4. Desarrollar 2 Taller de danza folclorica</t>
  </si>
  <si>
    <t>5. Desarrollar 2 Taller de preballet</t>
  </si>
  <si>
    <t>6. Desarrollar 2 Taller de percucion antillana</t>
  </si>
  <si>
    <t>7. Desarrollar 2 Taller de flauta</t>
  </si>
  <si>
    <t>8. Desarrollar 2 Taller de teatro</t>
  </si>
  <si>
    <t>9. Desarrollar 2 Taller de organeta</t>
  </si>
  <si>
    <t>10. Desarrollar 2 Taller de dibujo y pintura</t>
  </si>
  <si>
    <t>11. Desarrollar 2 Taller de violin</t>
  </si>
  <si>
    <t>12. Desarrollar 2 Taller de tecnica vocal</t>
  </si>
  <si>
    <t>13. Desarrollar 2 Taller de trompeta</t>
  </si>
  <si>
    <t>14. Desarrollar 2 Taller de saxofon</t>
  </si>
  <si>
    <t>15. Desarrollar 2 Taller de clarinete</t>
  </si>
  <si>
    <t>16. Desarrollar 2 Taller de bateria</t>
  </si>
  <si>
    <t>17. Desarrollar 2 Taller de manualidades</t>
  </si>
  <si>
    <t>18. Desarrollar 2 Taller de percucion folclorica</t>
  </si>
  <si>
    <t>1. Desarrollar  2 actividad para la promocion de lectura  en la primera infancia</t>
  </si>
  <si>
    <t>1.1 Realizar 9 actividades de "goticas de lectura" en la biblioteca</t>
  </si>
  <si>
    <t>1.2 Realizar 9 actividades de "Visitas guiadas" en la biblioteca</t>
  </si>
  <si>
    <t>2. Mantener las actividades de lectura estipúladas por el programa nacional de lectura "Leer es mi cuento"</t>
  </si>
  <si>
    <t>2.2 Realizar 9 actividades de "La hora del cuento" en el municipio</t>
  </si>
  <si>
    <t>3. Desarrollar 4 Jornadas de Tertulias Literaria</t>
  </si>
  <si>
    <t>2.1 Realizar 9 actividades de "Lectura en voz alta" en la biblioteca publica municipal</t>
  </si>
  <si>
    <t>Realizar el 25  Encuentro Nacional de Interpretes de Música Colombiana "Julio Cesar Garcia Ayala"</t>
  </si>
  <si>
    <t xml:space="preserve">Realizar el  VI Encuentro Nacional de Teatro </t>
  </si>
  <si>
    <t>Realizar el XX encuentro Nacional de Danzas "Nuestra Tierra"</t>
  </si>
  <si>
    <t xml:space="preserve">5. Desarrollar el 22 Concurso anual del cuento literario. </t>
  </si>
  <si>
    <t>2. Realizar 1 evento de socializacion de la ley de espectaculos publicos a gestores, creadores, artistas e investigadores del sector cultural.</t>
  </si>
  <si>
    <t xml:space="preserve">1. Realizar 1 actualizacion anual a la base de datos de los artistas, gestores y creadores culturales </t>
  </si>
  <si>
    <t xml:space="preserve">3.3. Emitr 50 boletines de prensa anuales </t>
  </si>
  <si>
    <t xml:space="preserve">3. Desarrollar el 100% del  componente de Difusion institucional </t>
  </si>
  <si>
    <t>3.4 Realizar 36 acciones para la difusion de las actividades que desarrolla el instituto municipal de cultura.</t>
  </si>
  <si>
    <t>3.5. Desarrollar 1 informe de evaluacion sobre la gestion de comunicacion del Instituto (Encuestas de Comunicacion aplicada en diferentes Actividades misionales)</t>
  </si>
  <si>
    <t>4. Realizar 2 comerciales para la promocion de los eventos banderas del municipio.</t>
  </si>
  <si>
    <t>5.1 Desarrollar 48 actividades de Cinestres</t>
  </si>
  <si>
    <t>6. Apoyar 5 grupo artisticos y/o culturales para la circulacion a eventos de embergadura nacional</t>
  </si>
  <si>
    <t>7. Generar 20 espacios culturales para la circulacion de los artistas municipales</t>
  </si>
  <si>
    <t>1. Realizar mantenimiento al 100% de instrumentos musicales y mobiliario que se prioricen.</t>
  </si>
  <si>
    <t>ACTIVIDAD</t>
  </si>
  <si>
    <t>Mantenimiento Mejoramiento y Construccion de la Infraestructura Artistica y Cultural en el Municipio de Yumbo, Valle del
Cauca, Occidente</t>
  </si>
  <si>
    <t>Recuperación de la Identidad Cultural y la Memoria Historica del Municipio de Yumbo, Valle del Cauca, Occidente</t>
  </si>
  <si>
    <t>Fortalecimiento de los Procesos de Formacion y Capacitacion Artistica y Cultural en el Municipio de Yumbo, Valle del
Cauca, Occidente</t>
  </si>
  <si>
    <t>Fortalecimiento de los Procesos de Fomento, Difusion y Circulacion Artistica y Cultural del Municipio de Yumbo, Valle del Cauca, Occidente</t>
  </si>
  <si>
    <t>Fortalecimiento de los Servicios Ofrecidos por la Biblioteca Publica del Municipio de Yumbo, Valle del Cauca, Occidente</t>
  </si>
  <si>
    <t>4. Ejecutar al 100% las adecuaciones programadas para la vigencia</t>
  </si>
  <si>
    <t>4.1 Realizar la Ampliacion de la capacidad en la acometida electrica del IMCY segunda fase</t>
  </si>
  <si>
    <t>5.2 Desarrollar 144 actividades de Divercine</t>
  </si>
  <si>
    <t>5.3 Apoyar  2 Encuentros de melomanos.</t>
  </si>
  <si>
    <t>4.2  Acondicionar 2 espacio de formacion Artistica  en  el tercer piso  del IMCY.</t>
  </si>
  <si>
    <t>3.6 Apoyar 35 programas radiales (Noti-Cultural) donde se promociona los eventos y actividades de interés cultural del Municipio de Yumbo</t>
  </si>
  <si>
    <t xml:space="preserve">1.Realizar Alimentacion del software academico 2 veces al año </t>
  </si>
  <si>
    <t>2. Realizar 1 soporte a sofware academico.</t>
  </si>
  <si>
    <t>3. Desarollar el 100% del componente de promocion artistico y cultural.</t>
  </si>
  <si>
    <t xml:space="preserve">3.1 Realizar 2 muestras artisticas para los estudiantes de los talleres de formacion </t>
  </si>
  <si>
    <t>2. Realizar 1 dotacion de instrumentos musicales a los programas y procesos de formacion artisticos que lo requiera.</t>
  </si>
  <si>
    <t>1.4 Desarrollar  6 exposiciones en la sala de exposiciones permanentes.</t>
  </si>
  <si>
    <t>2.3 Realizar 10  capacitaciones sobre patrimonio cultural del  municipal.</t>
  </si>
  <si>
    <t>2.5 Desarrollar 2 talleres a jovenes sobre investigacion del patrimonio</t>
  </si>
  <si>
    <t>3.Realizar 1 evento para el reconocimiento del patrimonio vivo municipal</t>
  </si>
  <si>
    <t>3.3 Realizar 2 muestras artisticas para los estudiantes de la Escuela de Artes Integradas.</t>
  </si>
  <si>
    <t>3.2 Realizar 1 actividad para el encuentro de egresados.</t>
  </si>
  <si>
    <t>5. Desarrollar 6 actividades para la promocion de la cultural en el municipio de Yumbo</t>
  </si>
  <si>
    <t>5.4 Desarrollar 8 actividades de Cultura ciudadana (Ambiental, socio familiar y ciudadana)</t>
  </si>
  <si>
    <t>5.5 Desarrollar el XI encuentro nacional de danzas por pareja.</t>
  </si>
  <si>
    <t>5.6 Desarrollar 1 actividad para promocionar la salsa en nuestro municipio (BAILALO)</t>
  </si>
  <si>
    <t>POND%</t>
  </si>
  <si>
    <t>POND %</t>
  </si>
  <si>
    <t>CANTIDAD EJECUTADA A DIC 2016</t>
  </si>
  <si>
    <t>CANTIDAD EJECUTADA A DIC 2017</t>
  </si>
  <si>
    <t xml:space="preserve"> Crear  1 empresa cultural</t>
  </si>
  <si>
    <t>3.1 Realizar 42 actualizaciones a las  carteleras Informativas institucionales del IMCY</t>
  </si>
  <si>
    <t>3.2  Realizar 42 actualizaciones a las  la pagina web institucional del IMCY.</t>
  </si>
  <si>
    <t>4. Desarrollar 1 actividad para la celebracion del  Dia del idioma y dia internaconal del libro y derechos de autor</t>
  </si>
  <si>
    <t>2.3 Desarrollar  5 servicios continuos, dirigidos a facilitar el acceso a la informacion academica y de ocio  mediante recursos  fisicos y digitales</t>
  </si>
  <si>
    <t>AVANCE %</t>
  </si>
  <si>
    <t>3.Realizar 5 reuniones anuales  para el seguimiento a la calidad del proceso de formacion</t>
  </si>
  <si>
    <t>FECHA TERMINACION DE LA ACTIVIDAD</t>
  </si>
  <si>
    <t>MEDIOS DE VERIFICACION</t>
  </si>
  <si>
    <t>VIABILIDAD</t>
  </si>
  <si>
    <t>RECURSOS</t>
  </si>
  <si>
    <t>CODIGO</t>
  </si>
  <si>
    <t>NOMBRE</t>
  </si>
  <si>
    <t>HOMOLOGACION CUENTAS IMCY</t>
  </si>
  <si>
    <t>APROPIACIÓN
INICIAL</t>
  </si>
  <si>
    <t>TOTALES</t>
  </si>
  <si>
    <t>% DE EJECUCION</t>
  </si>
  <si>
    <t>Fotmato GO-GA-18,Fotos, Videos y listados de asistencias. ubicados en la oficina de comunicaciones y gestion artistica y cultural.</t>
  </si>
  <si>
    <t>Registros fotograficos.</t>
  </si>
  <si>
    <t xml:space="preserve">Registro fotografico,diseño y videos archivados en la oficina de comunicaciones. </t>
  </si>
  <si>
    <t>Archivo fisico y digital jefe de comunicaciones.</t>
  </si>
  <si>
    <t>Pagina web</t>
  </si>
  <si>
    <t>Evidencia fotografica</t>
  </si>
  <si>
    <t>Esta actividad se cumple mediante los literales 3.1 - 3.2 - 3.3 - 3.4 - 3.5 y 3.6</t>
  </si>
  <si>
    <t>Acta Reunion</t>
  </si>
  <si>
    <t>Esta actividad se cumple mediante los literales 5.1 - 5.2 - 5.3 - 5.4 - 5.5 y 5.6</t>
  </si>
  <si>
    <t xml:space="preserve">Esta actividad se cumple mediante los literales 3.1 - 3.2 y 3.3 </t>
  </si>
  <si>
    <t>Portal Web Institucional</t>
  </si>
  <si>
    <t>Se desarrollaron jornadas inscripcion a partir del 9  de enero hasta el 9  de febrero de 2018 con  un total de inscritos para este taller de 234  personas, los cuales iniciaron clases el dia 12 de febrero 2018</t>
  </si>
  <si>
    <t>Se desarrollaron jornadas inscripcion a partir del 9  de enero hasta el 9  de febrero de 2018 con  un total de inscritos para este taller de 11 personas, los cuales iniciaron clases el dia 12 de febrero 2018</t>
  </si>
  <si>
    <t>Se desarrollaron jornadas inscripcion a partir del 9  de enero hasta el 9  de febrero de 2018 con  un total de inscritos para este taller de 421 personas, los cuales iniciaron clases el dia 12 de febrero 2018</t>
  </si>
  <si>
    <t>Se desarrollaron jornadas inscripcion a partir del 9  de enero hasta el 9  de febrero de 2018 con  un total de inscritos para este taller de 63  personas, los cuales iniciaron clases el dia 12 de febrero 2018</t>
  </si>
  <si>
    <t>Se desarrollaron jornadas inscripcion a partir del 9  de enero hasta el 9  de febrero de 2018 con  un total de inscritos para este taller de 130  personas, los cuales iniciaron clases el dia 12 de febrero 2018</t>
  </si>
  <si>
    <t>Se desarrollaron jornadas inscripcion a partir del 9  de enero hasta el 9  de febrero de 2018 con  un total de inscritos para este taller de 59 personas, los cuales iniciaron clases el dia 12 de febrero 2018</t>
  </si>
  <si>
    <t>Se desarrollaron jornadas inscripcion a partir del 9  de enero hasta el 9  de febrero de 2018 con  un total de inscritos para este taller de 43 personas, los cuales iniciaron clases el dia 12 de febrero 2018</t>
  </si>
  <si>
    <t>Se desarrollaron jornadas inscripcion a partir del 9  de enero hasta el 9  de febrero de 2018 con  un total de inscritos para este taller de 49 personas, los cuales iniciaron clases el dia 12 de febrero 2018</t>
  </si>
  <si>
    <t>Se desarrollaron jornadas inscripcion a partir del 9  de enero hasta el 9  de febrero de 2018 con  un total de inscritos para este taller de 147 personas, los cuales iniciaron clases el dia 12 de febrero 2018</t>
  </si>
  <si>
    <t>Se desarrollaron jornadas inscripcion a partir del 9  de enero hasta el 9  de febrero de 2018 con  un total de inscritos para este taller de 299 personas, los cuales iniciaron clases el dia 12 de febrero 2018</t>
  </si>
  <si>
    <t>Se desarrollaron jornadas inscripcion a partir del 9  de enero hasta el 9  de febrero de 2018 con  un total de inscritos para este taller de 64 personas, los cuales iniciaron clases el dia 12 de febrero 2018</t>
  </si>
  <si>
    <t>Se desarrollaron jornadas inscripcion a partir del 9  de enero hasta el 9  de febrero de 2018 con  un total de inscritos para este taller de 220  personas, los cuales iniciaron clases el dia 12 de febrero 2018</t>
  </si>
  <si>
    <t>Se desarrollaron jornadas inscripcion a partir del 9  de enero hasta el 9  de febrero de 2018 con  un total de inscritos para este taller de 9 personas, los cuales iniciaron clases el dia 12 de febrero 2018</t>
  </si>
  <si>
    <t>Se desarrollaron jornadas inscripcion a partir del 9  de enero hasta el 9  de febrero de 2018 con  un total de inscritos para este taller de 3 personas, los cuales iniciaron clases el dia 12 de febrero 2018</t>
  </si>
  <si>
    <t>Se desarrollaron jornadas inscripcion a partir del 9  de enero hasta el 9  de febrero de 2018 con  un total de inscritos para este taller de 136 personas, los cuales iniciaron clases el dia 12 de febrero 2018</t>
  </si>
  <si>
    <t>Se desarrollaron jornadas inscripcion a partir del 9  de enero hasta el 9  de febrero de 2018 con  un total de inscritos para este taller de 20  personas, los cuales iniciaron clases el dia 12 de febrero 2018</t>
  </si>
  <si>
    <t>Se desarrollaron jornadas inscripcion a partir del 9  de enero hasta el 9  de febrero de 2018 con  un total de inscritos para este taller de 25 personas, los cuales iniciaron clases el dia 12 de febrero 2018</t>
  </si>
  <si>
    <t>Ficha de incripcion</t>
  </si>
  <si>
    <t>Formato GO-GA-18</t>
  </si>
  <si>
    <t xml:space="preserve">Esta actividad se cumple mediante los literales 3.1 y 3.2 </t>
  </si>
  <si>
    <t xml:space="preserve">Esta actividad se cumple mediante los literales 4.1 - 4.2 </t>
  </si>
  <si>
    <t>Esta actividad se cumple mediante los literales 1.1 - 1.2 - 1.3 y 1.4</t>
  </si>
  <si>
    <t>Esta actividad se cumple mediante los literales 2.1 - 2.2 - 2.3 -2.4 y 2.5</t>
  </si>
  <si>
    <t>Se desarrollaron actividades para el buen funcionamiento de la institucion en la parte de estudiantes en la escuela de formacion y talleres artisticos: Pintura, arreglo de tomas electricos, sondeo de bajantes de agua 3 piso.</t>
  </si>
  <si>
    <t>Infome contratistas</t>
  </si>
  <si>
    <t xml:space="preserve">2015-768920063-5
2015-768920063-6
</t>
  </si>
  <si>
    <t>2015-768920050-6
2015-768920050-7</t>
  </si>
  <si>
    <t>2015-768920039-8
2015-768920039-9</t>
  </si>
  <si>
    <t>RP.Implementacion del Programa Proteccion Patrimonio Cultural</t>
  </si>
  <si>
    <t>EST.Implementacion del Programa Proteccion Patrimonio Cultural</t>
  </si>
  <si>
    <t>RP.SDO/2017 Implementacion del Programa Proteccion Patrimonio Cultural</t>
  </si>
  <si>
    <t xml:space="preserve">7.02.02.05.05.01
</t>
  </si>
  <si>
    <t xml:space="preserve">
7.02.02.05.05.02
</t>
  </si>
  <si>
    <t>7.02.02.05.05.03</t>
  </si>
  <si>
    <t xml:space="preserve">RP.Construccion,Mantenimiento y Adecuacion de Infraestructura Artistica Cultural-Otras Bibliotecas
</t>
  </si>
  <si>
    <t xml:space="preserve">
'EST.Construccion,Mantenimiento y Adecuacion de Infraestructura y Cultura.
</t>
  </si>
  <si>
    <t xml:space="preserve">
'RP.SDO/2017 Construccion.Mantenimiento y Adecuacion de Infraestructura Artistica Cultural-Otras Bibliotecas</t>
  </si>
  <si>
    <t>2.3.01.01.01.39.01.01</t>
  </si>
  <si>
    <t>2.3.01.01.01.39.01.02</t>
  </si>
  <si>
    <t>2.3.01.01.01.39.01.04</t>
  </si>
  <si>
    <t>EST. CONSTRUCCION,MTO Y ADECU</t>
  </si>
  <si>
    <t>RP. SDO/VIG. ANTERIOR CONSTRUCCION,MTO Y ADECU</t>
  </si>
  <si>
    <t xml:space="preserve">2015-768920057-4
2015-768920057-5
</t>
  </si>
  <si>
    <t>7.02.02.05.03. 01</t>
  </si>
  <si>
    <t>7.02.02.05.03. 02</t>
  </si>
  <si>
    <t>7.02.02.05.03. 03</t>
  </si>
  <si>
    <t>2.3.05.02.98.01.01</t>
  </si>
  <si>
    <t>2.3.05.02.98.01.02</t>
  </si>
  <si>
    <t>2.3.05.02.98.01.03</t>
  </si>
  <si>
    <t>R.P IMPLEMENTACION PROTECCION</t>
  </si>
  <si>
    <t>EST. IMPLEMENTACION PROTECCION</t>
  </si>
  <si>
    <t>R.P SDO/VIG. ANTERIOR  IMPLEMENTACION PROTECCION</t>
  </si>
  <si>
    <t>7.02.02.05.02.01</t>
  </si>
  <si>
    <t>RP.Mantenimiento del Programa,Capacitacion e Investigacion Artistica y Cultural</t>
  </si>
  <si>
    <t>2.3.04.01.98.05.01</t>
  </si>
  <si>
    <t>RP.ESCUELA DE ARTES INTEGRALES</t>
  </si>
  <si>
    <t>2.3.04.01.98.01.01</t>
  </si>
  <si>
    <t>RP.ESCUELA DE PROCESOS Y PROGRAMAS</t>
  </si>
  <si>
    <t>7.02.02.05.02.03</t>
  </si>
  <si>
    <t>RP.Apoyo al Estimulo de la Creacion Artistica y cutural de Yumbo.</t>
  </si>
  <si>
    <t>7.02.02.05.02.04</t>
  </si>
  <si>
    <t>'RP.SDO/2017 Mantenimiento del Programa,Capacitacion e Investigacion Artistica y Cultural</t>
  </si>
  <si>
    <t>'7.02.02.05.01.03</t>
  </si>
  <si>
    <t>'EST.Mantenimiento del Programa,Capacitacion e Investigacion artistica y cultural</t>
  </si>
  <si>
    <t>RP.SDO/VIG ANTERIOR .ESCUELA DE ARTES INTEGRALES</t>
  </si>
  <si>
    <t>EST. ESCUELA DE PROCESOS Y PROGRAMAS</t>
  </si>
  <si>
    <t>2.3.04.01.98.01.02</t>
  </si>
  <si>
    <t>RP.SDO/VIG ANTERIOR ESCUELA DE PROCESOS Y PROGRAMAS</t>
  </si>
  <si>
    <t>2.3.04.01.98.01.04</t>
  </si>
  <si>
    <t>2.3.04.01.98.05.03</t>
  </si>
  <si>
    <t>7.02.02.05.01.01</t>
  </si>
  <si>
    <t>SGP.Implementacion del Programa de Fomento Apoyo y Difusion de Eventos Artisticos y Culturales</t>
  </si>
  <si>
    <t>2.3.03.01.98.04.01</t>
  </si>
  <si>
    <t>S.G.P ENCUENTRO NACIONAL DE MUSICA</t>
  </si>
  <si>
    <t>'RP.Implementacion del Programa de Fomento Apoyo y Difusion de Eventos Artisticos y Culturales</t>
  </si>
  <si>
    <t>'7.02.02.05.01.02</t>
  </si>
  <si>
    <t>2.3.03.01.98.03.01</t>
  </si>
  <si>
    <t>RP.PROMOCION DIFUSION REGISTRO</t>
  </si>
  <si>
    <t>2.3.03.01.98.03.03</t>
  </si>
  <si>
    <t>7.02.02.05.01.05</t>
  </si>
  <si>
    <t>RP.SDO/2017 Implementacion del Programa de Fomento Apoyo y difusion de Eventos Artisticos y culturales</t>
  </si>
  <si>
    <t>2.3.03.01.98.01.03</t>
  </si>
  <si>
    <t>RP.SDO/VIG. ANTERIOR FORTALECIMIENTO</t>
  </si>
  <si>
    <t>RP.SDO/VIG. ANTERIOR PROMOCION</t>
  </si>
  <si>
    <t>7.02.02.05.01.03</t>
  </si>
  <si>
    <t>2.3.03.01.98.01.02</t>
  </si>
  <si>
    <t>EST. FORTALECIMIENTO AL FOMENTO</t>
  </si>
  <si>
    <t>'7.02.02.05.01.05</t>
  </si>
  <si>
    <t>EST.Implementacion del Programa de Fomento,apoyo y difusion de Eventos Artisticos y Culturales</t>
  </si>
  <si>
    <t>7.02.02.05.01.04</t>
  </si>
  <si>
    <t>'RA. Implementacion del Programa de Fomento Apoyo y Difusion de eventos Artisticos y Culturales</t>
  </si>
  <si>
    <t>2.3.03.01.98.01.06</t>
  </si>
  <si>
    <t>R.A FORTALECIMIENTO AL FOMENTO</t>
  </si>
  <si>
    <t>2.3.03.01.98.01.01</t>
  </si>
  <si>
    <t>RP. FORTALECIEMINTO AL FOMENTO</t>
  </si>
  <si>
    <t>'RP/SDO/2017 Dotacion de Biblioteca Publicas</t>
  </si>
  <si>
    <t>7.02.02.05.06.01.01</t>
  </si>
  <si>
    <t>2.3.01.01.03.39.01.04</t>
  </si>
  <si>
    <t>RP. SDO/VIG. ANTERIOR DOTACION BIBLIOTECA PUBLICA MUNICIPAL</t>
  </si>
  <si>
    <t>7.02.02.05.06.02.01</t>
  </si>
  <si>
    <t>RP.Mantenimiento y Fortalecimiento de Biblioteca Publica</t>
  </si>
  <si>
    <t>2.3.01.01.03.39.02.01</t>
  </si>
  <si>
    <t>RP. MANTENIMIENTO Y FORTALECIMEINTO BIBLIOTECAS</t>
  </si>
  <si>
    <t>'EST.Mantenimiento y Fortalecimiento de Biblioteca</t>
  </si>
  <si>
    <t>7.02.02.05.06.02.02</t>
  </si>
  <si>
    <t>2.3.01.01.03.39.02.02</t>
  </si>
  <si>
    <t>EST. MANTENIMIENTO Y FORTALECIMIENTO BIBLIOTECA</t>
  </si>
  <si>
    <t>'7.02.02.05.06.02.03</t>
  </si>
  <si>
    <t>7.02.02.05.06.02.03</t>
  </si>
  <si>
    <t>RP.SDO/2017 Mantenimiento y fortalecimiento de Biblioteca Publica</t>
  </si>
  <si>
    <t>2.3.01.01.03.39.02.03</t>
  </si>
  <si>
    <t>RP.SDO/VIG ANTERIOR MANTENIMIENTO Y FORTALECIMIENTO BIBLIOTECA</t>
  </si>
  <si>
    <t xml:space="preserve">Se realizó apoyo logístico y fotográfico en el desarrollo de la semana mayor </t>
  </si>
  <si>
    <t>Se desarrollaron jornadas inscripcion a partir del 9  de enero hasta el 9  de febrero de 2018 con  un total de inscritos para este taller de 10  personas, los cuales iniciaron clases el dia 12 de febrero 2018</t>
  </si>
  <si>
    <t>2.4 Realizar 5 Jornadas de sensibilizacion  sobre la proteccion del patrimonio cultural del municipio.</t>
  </si>
  <si>
    <t>1.Realizar Fortalecimiento al servicio de asesoria y orientacion bibliotecaria.</t>
  </si>
  <si>
    <t>1.2 Capacitacion en uso y apropiacion de las tic.</t>
  </si>
  <si>
    <t>1.1 Capacitacion personal bibliotecario.</t>
  </si>
  <si>
    <t>Registro fotografico y registro fonico</t>
  </si>
  <si>
    <t>listados de asistencias, Registros fotograficos.</t>
  </si>
  <si>
    <t>APROPIACION DEFINITIVA ABRIL 30</t>
  </si>
  <si>
    <t>EJECUCION DE RECURSOS A ABRIL 30</t>
  </si>
  <si>
    <t>TOTAL  APROPIACION META A ABRIL 30</t>
  </si>
  <si>
    <t>TOTAL EJECUCION META A ABRIL 30</t>
  </si>
  <si>
    <t>% EJECUCION META A ABRIL 30</t>
  </si>
  <si>
    <t>7.02.02.05.01.06</t>
  </si>
  <si>
    <t>SGP. SDO / 2017 Implementacion del Programa de Fomento Apoyo y Difusion de Eventos Artisticos y Culturales</t>
  </si>
  <si>
    <t>2.3.03.01.98.04.04</t>
  </si>
  <si>
    <t>SGP. SDO VIG ANTERIOR ENCUENTRO</t>
  </si>
  <si>
    <t>7.02.02.05.06.02.04</t>
  </si>
  <si>
    <t>RP. SDO/2017 Biblioteca</t>
  </si>
  <si>
    <t>2.3.01.01.03.39.02.05</t>
  </si>
  <si>
    <t>RP.SDO/ 2017 BIBLIOTEC</t>
  </si>
  <si>
    <t>APROPIACION DEFINITIVA MAYO 30</t>
  </si>
  <si>
    <t>EJECUCION DE RECURSOS A MAYO 30</t>
  </si>
  <si>
    <t>TOTAL  APROPIACION META A MAYO 30</t>
  </si>
  <si>
    <t>TOTAL EJECUCION META A MAYO 30</t>
  </si>
  <si>
    <t xml:space="preserve">El XI encuentro nacional de danzas por pareja se desarrolla con el objetivo de promover el desarrollo cultural del baile en pareja en el municipio, esta actividad  realiza mediante un aconvocatoria a nivel nacional de las parejas que hacen trabajo en cada una de las organizaciones y se selecciona 10 parejas nacionales y se organiza la programacion a llevar a cabo con las parejas invitadas donde se involucran talleres de formacion y 3 galas con un jurado calificador y se da una premiacion. esta actividad se desarrolla en el Auditorio del  instituto municipal de cultura los dias 27 al 29 de abril, conto con la participacion de 810 personas, entre niños, adolescentes, jovenes y adultos.
</t>
  </si>
  <si>
    <t xml:space="preserve">Con el objetivo de fomentar espacios de sana convivencia para impulsar compórtamientos de cultura ciudadana a tarves de elementos ludicos y didacticos para niños y niñas del municipio de yumbo escolares y no escolares. Según lo anterior esta actividad se divide en tres acciones especificas: Actividades con brinca brinca e inflables, Actividades de cultura Ciudadana com pinta tu dibujo y pintucaritas y por ultimo Proyeccion de pelicula, a continuacion se describe lugar, fecha e impactados por cada actividad:
1/ I.E Juan b palomino barrio uribe comuna 2 , Febrero 23, Impactados : 146 Niños y niñas jornada mañana.
2/ I.E Juan b palomino barrio uribe comuna 2 , Febrero 23, Impactados : 57 Niños y niñas Jornada Tarde.
3/I.E jhon F Kennedy comuna 4, Marzo 15, Impactados:342 Niños,Adolescentes y jovenes
4/ Barrio MAdrigal Comuna 4, Marzo 16, Impactados: 54 Niños, Adolescentes y JovenesNiños 
5/ I.E Ceat General Comuna 4, Marzo 20, Impactados 110  Niños, Adolescentes y JovenesNiños 
6/I.E Pedro Sanchez Tello Comuna 3, Abril 4, Impactados 128  Niños, Adolescentes y JovenesNiños 
7/ I.E Pedro Sanchez Tello Comuna 3, Abril 4 Impactados 110  Niños, Adolescentes y JovenesNiños 
8/ I.E Manuela Beltran Comuna 2, Abril 10, Impactados 203  Niños, Adolescentes y JovenesNiños 
9/ I.E Manuela Beltran,Abril 10, Impactados 154  Niños, Adolescentes y JovenesNiños 
10/ I.E Jose Maria Cordoba, Abril 17, Impactados 609  Niños, Adolescentes y JovenesNiños 
11/ I.E Policarpa Salavarrieta Vereda Dapa, Abril 18, Impactados 380  Niños, Adolescentes y JovenesNiños 
12/ I.E San Pedro Claver, Corregimiento De Mulalo, Abril 20, Impactados 70  Niños, Adolescentes y JovenesNiños 
13/ Barrio Portales De Yumbo, Comuna 4, Abril 21, Impactados 92  Niños, Adolescentes y JovenesNiños 
14/ I.E Simon Bolivar Corregimiento la Olga, Abril 24, Impactados 22  Niños, Adolescentes y JovenesNiños 
15 I.E Manuel Maria Sanchez Comuna 1, Abril 25, Impactados 192  Niños, Adolescentes y JovenesNiños 
16/ I.E Juana Maria Caldas Corregimiento San marcos, Abril 26, Impactados: 43  Niños, Adolescentes y JovenesNiños 
17 I.E Rosa Zarate de peña, Corregimiento de Dapa, Abril 28, Impactados, 120  Niños, Adolescentes y JovenesNiños 
18/ Barrio Dionisio Calderon comuna 4, Abril 29,  Impactados 50  Niños, Adolescentes y JovenesNiños  y poblacion en general.
</t>
  </si>
  <si>
    <t>Registro fotografico</t>
  </si>
  <si>
    <t>CANTIDAD EJECUTADA A JUNIO 30</t>
  </si>
  <si>
    <t>% EJECUCION META A JUNIO 30</t>
  </si>
  <si>
    <t>% EJECUCION META A MAYO 30</t>
  </si>
  <si>
    <t>APROPIACION DEFINITIVA JUNIO 30</t>
  </si>
  <si>
    <t>EJECUCION DE RECURSOS A JUNIO 30</t>
  </si>
  <si>
    <t>TOTAL  APROPIACION META A JUNIO 30</t>
  </si>
  <si>
    <t>TOTAL EJECUCION META A JUNIO 30</t>
  </si>
  <si>
    <t>7.02.02.05.05.04</t>
  </si>
  <si>
    <t>RP.SDO/2017 Bibliotec</t>
  </si>
  <si>
    <t>7.02.02.05.05.05</t>
  </si>
  <si>
    <t>RP.SDO/2017 Interventoria Bibliotec</t>
  </si>
  <si>
    <t>2.3.01.01.01.39.01.06</t>
  </si>
  <si>
    <t>RP . SDO/2017 BIBLIOTEC</t>
  </si>
  <si>
    <t>R.P SDO/2017 INTERVENTORIA BIBLOTEC</t>
  </si>
  <si>
    <t xml:space="preserve">Se realizaron las siguientes actividades:
1/ febrero 13 y 20, Exposicion  itinerante marginalidad (habitantes de calle);lugar: colegio san francisco javier y Comfandi Yumbo ;  Beneficiados:176  Estudiantes
2/Marzo 21, Exposicion Gente en bicicleta,Lugar: Sala de exposiciones IMCY,Beneficiados: 202 Estudiantes,
3/febrero 8 al 27 :Exposicion paisaje cultural cafetero: lugar Sala de exposiciones permanentes IMCY: Beneficiados: 150 personas
4/  Febrero 8 al 28: Exposicion Nuestra plaza de mercado Yumbo,Lugar  Biblioteca departamental jorge garces borrero, Beneficiados: 6334 Personas.
5/ Exposicion mirada infantil de la semana mayor,Lugar: Sala de exposiciones permanetes IMCY, Tema: Conocer las celebridades religiosas del municipio ya que tienen que ver con el patrimonio, Semana Santa. Beneficiarios: 98 Estuduiantes.
6/ Exposicion Nuestra plaza de mercado, en guadalajara de buga, Lugar: Cada de la cultura buga,Objetivo, Sensibilizar y reflexionar a cerca de vovler a las plazas de mercado, lugar donde anteriormente todas las familias  de colombia hacian sus mercados.Beneficiados: 808 
</t>
  </si>
  <si>
    <t>Esta actividad se desarrollo en el plazoleta del camy donde se conto con la participacion de diferentes grupos musicales del instituto municipal de cultura y algunos externos, tambien se desarrolla un acto protocolario donde se exponen la bandera, el himno de nuestro muicipio y su historia, esta actividad conto con tarima, silleteria, carpa, pantalla led, luces led roboticas., refrigerios para los artistas, tuvo un impacto de aproximadamente 550 personas como expectadores.</t>
  </si>
  <si>
    <t>Registro fotografico, videos</t>
  </si>
  <si>
    <t xml:space="preserve">Se graduador de la escuela de artes integradas 8  alumnos de los cuales recibieron cerficado de formacion para el trabajo, y estan aptos para el ingreso a la  universidad del valle y el conservatorio ya que cuentan con las competencias suficientes para su proceso de admision. 
 Se les realiza acto ceremonial donde se hace la debida entrega de sus certificaciones y  </t>
  </si>
  <si>
    <t>Se realizaron las siguientes actividades de capacitacion, las cuales se nombran a continuacion:
1/ febrero 13, Capacitacion itinerante marginalidad (habitantes de calle);lugar: colegio san francisco javier;  Beneficiados:80 Estudiantes
2/ febrero 20, Capacitacion itinerante marginalidad (habitantes de calle), Lugar: Colegio Comfandi Yumbo,Beneficiados: 96 Estudiantes
3/Marzo 21, Capacitacion Gente en bicicleta,Lugar: Sala de exposiciones IMCY,Beneficiados: 81 Estudiantes,
4/ Marzo 22, Capacitacion Gente en bicicleta,Lugar: Sala de exposiciones IMCY,Beneficiados: 103 Estudiantes de la I,E Frnacisco javier,
5/Marzo 23, Capacitacion Gente en bicicleta,Lugar: Sala de exposiciones IMCY,Beneficiados: 18 Estudiantes de la I,E Pedro antonio sanchez tello
6/Capacitacion mirada infantil de la semana mayor,Lugar: Sala de exposiciones permanetes IMCY, Tema: Conocer las celebridades religiosas del municipio ya que tienen que ver con el patrimonio, Semana Santa. Beneficiarios: 98 Estudiantes.
7/Capacitacion Maleta didactica Musica para la vida, Lugar: Colegio ces Kids, Tema; A tarves de la historia de los primeros pobladores de Yumbo  (Indigenas), Se relata una historia  donde se empieza  a ver los inicios de la Musica, La danza y el valor por el Agua como tesoro para la vida, Beneficiarios: 80 Niños
8/ Mayo 09, Capacitacion Maleta didactica Musica para la vida, Lugar: liceo infantil el mundo de winnie, Tema: A tarves de la historia de los primeros pobladores de Yumbo  (Indigenas), Se relata una historia  donde se empieza  a ver los inicios de la Musica, La danza y el valor por el Agua como tesoro para la vida, Beneficiarios: 67 Niños, 10 adultos total: 77
9/ Mayo 10, Capcitacion maleta didactica Musica para la vida,Lugar :  Colegio Principe de paz, Tema: A traves de la historia de los primeros pobladores de Yumbo  (Indigenas), Se relata una historia  donde se empieza  a ver los inicios de la Musica, La danza y el valor por el Agua como tesoro para la vida, Beneficiarios:39 niños
10/ Mayo 15, Capcitacion maleta didactica Musica para la vida,Lugar : Colegio Bautista, Tema: A traves de la historia de los primeros pobladores de Yumbo  (Indigenas), Se relata una historia  donde se empieza  a ver los inicios de la Musica, La danza y el valor por el Agua como tesoro para la vida, Beneficiarios:47 Niños</t>
  </si>
  <si>
    <t xml:space="preserve">Es una actividad social que permite a través de la entonación, pronunciación,ritmo y volumen de la voz darle vida y significado a un texto escrito para que la persona que escuche pueda sonar, imaginar o exteriorizar sus emociones y sentimientos. Esta actividad va dirigida a toda la comunidad  y poblacion estudiantil del municipio, a los asistentes de la sala infantil, de manera aleatoria o a solicitud de los niños o jovenes asistentes.
1/ Lectura en Voz Alta "El Tigre y el raton"
2/ Lectura en Voz Alta "Una sopa de Piedra"
3/ Lectura en Voz Alta" Perro azul"
Se atendieron 298 Niños y jovenes
 </t>
  </si>
  <si>
    <t>Esta actividad va relacionada con los puntos  2,1 , 2,2 y 2,3</t>
  </si>
  <si>
    <t xml:space="preserve">Se contempla que todos los servicios deberán ser prestados en igualdad de condiciones a los ciudadanos. De esta manera, la biblioteca pública garantizará las herramientas y recursos necesarios para prestar sus servicios en condiciones de calidad a personas que se encuentran en situación de discapacidad y tambien a toda la coumunidad en  general que quieran acceder a la biblioteca y sus servicios de forma gratuita.
En total son cinco categorías, 
1/ préstamo externo y consulta en sala, 
2/ acceso a internet y a las TIC, 
3/ asesoría y orientación, 
4/ formación y capacitación, 
5/eventos y actividades.
Hasta corte mayo 30 Se tiene un impacto 3589 personas atendidas en todos los 5 servicios. </t>
  </si>
  <si>
    <t xml:space="preserve">Actividad encaminada a la capacitacion  del personal como aprendizaje, al  cual es impartido al personal que labora en la entidad, esto con el  objetivo de aumentar los conocimientos y cambiar actitudes en el desempeño de su  trabajo. 
La actividad se desarrollo en 2 espacios los cuales fueron,  Taller de Clima Laboral “Lugar Biblioteca Municipal” y
Taller de Promocion de Lectura “Lugar Biblioteca Departamental”, con este se Beneficiaron 25  personas
</t>
  </si>
  <si>
    <t>listados de asistencias, Registros fotograficos.
Certificacion biblioteca departamental</t>
  </si>
  <si>
    <t>listados de asistencias</t>
  </si>
  <si>
    <t>listados de asitencias,
Registro fotografico</t>
  </si>
  <si>
    <t>listados de asistencias, llave del saber</t>
  </si>
  <si>
    <t>Esta actividad se cumple mediante los literales 1.1</t>
  </si>
  <si>
    <t xml:space="preserve">
2015-768920056-7
2015-768920056-8</t>
  </si>
  <si>
    <t>CANTIDAD EJECUTADA A MARZO 31</t>
  </si>
  <si>
    <t>CANTIDAD EJECUTADA A ABRIL 30</t>
  </si>
  <si>
    <t>CANTIDAD EJECUTADA A MAYO 30</t>
  </si>
  <si>
    <t>APROPIACION DEFINITIVA JULIO 30</t>
  </si>
  <si>
    <t>EJECUCION DE RECURSOS A JULIO 30</t>
  </si>
  <si>
    <t>TOTAL  APROPIACION META A JULIO 30</t>
  </si>
  <si>
    <t>TOTAL EJECUCION META A JULIO 30</t>
  </si>
  <si>
    <t>% EJECUCION META A JULIO 30</t>
  </si>
  <si>
    <r>
      <rPr>
        <sz val="10"/>
        <rFont val="Arial"/>
        <family val="2"/>
      </rPr>
      <t xml:space="preserve">EL XX ENCUENTRO NACIONAL DE DANZAS NUESTRA TIERRA - IMCY - 2018 : Tiene como obejtivo promover las costumbres y tradiciones de la danza nacional y el desarrollo cultural. 
El encuentro se desarrolla mediante diferentes etapas las cuales son: Se envian las invitaciones a las mejores agrupaciones del pais donde se tiene como objetivo el trabajo tradicional de los grupos que vienen haciendo investigacion en cada una de las regiones del pais invitando,  7 grupos nacionales, 9 municipales y 3 departamentales igualmente se organiza la programacion a llevar a cabo con los grupos invitados, donde se involucran talleres de formacion en instituciones educativas y comunidad en general, 4 galas en plaza principal. Este evento se desarrolla del 27 de junio al 1 de julio en horario Diurno y nocturno.
La poblacion objetivo es: grupos artisticos y poblacion en general.
Impacto: 26 grupos artisticos donde se beneficiaron 700 personas,
              5300 Personas comunidad en general Impactos Directos.
              2200 Personas Comunidad flotante impactos Indirectos.
</t>
    </r>
    <r>
      <rPr>
        <b/>
        <sz val="10"/>
        <rFont val="Arial"/>
        <family val="2"/>
      </rPr>
      <t xml:space="preserve">TOTAL PERSONAS ATENDIDAS: 8.200
</t>
    </r>
  </si>
  <si>
    <t>CANTIDAD EJECUTADA A JULIO 30</t>
  </si>
  <si>
    <t xml:space="preserve">El objetivo de esta actividad es Promover  la cultura y recreacion mediante el cine tematico en zonas vulnerables y espacios olvidados de la comuna 4, la actividad se desarrolla mediante la proyeccion de peliculas, foros, actividades ludicas y limpieza a continuacion se indican lugar, fecha, impactados y  titutlo de la proyeccion.
1/ Proyeccion pelicula lego, Barrio La ceiba, impactados: 80 personas, Fecha, 7 febrero
2/ Proyeccion pelicula lego, Barrio pizarro, impactados: 80 personas, Fecha, 9 febrero
3/ Proyeccion pelicula liga de la justicia, Barrio la ceiba, impactados: 80 personas, Fecha, 14 febrero
4/ Proyeccion pelicula liga de la justicia, Barrio pizarro, impactados: 80 personas, Fecha, 16  febrero
5/ Proyeccion pelicula coco, Barrio la ceiba, impactados: 80 personas, Fecha, 21 febrero
6/ Proyeccion pelicula coco, Barrio Pizarro, impactados: 80 personas, Fecha, 23 febrero
7/ Proyeccion pelicula Guardian de la luna, Barrio la Ceiba, impactados: 80 personas, Fecha, 28  febrero
</t>
  </si>
  <si>
    <t>CANTIDAD EJECUTADA A AGOSTO 30</t>
  </si>
  <si>
    <t>APROPIACION DEFINITIVA AGOSTO 30</t>
  </si>
  <si>
    <t>EJECUCION DE RECURSOS A AGOSTO 30</t>
  </si>
  <si>
    <t>TOTAL  APROPIACION META A AGOSTO 30</t>
  </si>
  <si>
    <t>TOTAL EJECUCION META A AGOSTO 30</t>
  </si>
  <si>
    <t>% EJECUCION META A AGOSTO 30</t>
  </si>
  <si>
    <t>RP. CONSTRUCCION,MTO Y ADECU</t>
  </si>
  <si>
    <t xml:space="preserve">Registro fotografico </t>
  </si>
  <si>
    <t xml:space="preserve">con el objetivo de mostrar, comunicar y socializar a la comunidad yumbeña y en especial a la comunidad estudiantil, acerca de la importancia y el significado que tiene el patrimonio a nivel local, departamental y nacional, se desarrrollo  la version 2 de la feria del patrimonio 2018, en la cual los estudiantes y publico en general hacen presencia e interaccion con 17  stand donde se presentan ilustraciones mediante folletos, pendones, piezas, etc y se brinda informacion sobre diferentes acontecimientos del patrimonio material e inmaterial.
Esta actividad se desarrollo en la plazoleta fray peña del parque belalcazar, el dia 14 de septiembre del 2018. se beneficiaron 500 personas entre estudiantes y publico en general,este evento obtuvo como resultado  la asistencia de 17 exponentes,  tales como:
-Museo de la salsa
-Museo jairo valera.
-Museo san sebastian de yumbo.
-Comunidad afor.
-IMCY
-Biblioteca municipal.
-Biblioteca departamental.
-Museo de oro calima
-Museo Milu
-Museo Arte religioso
-Museo Arqueologico la merced
-Museo la Tertulia
-INCIVA
-Bomberos Yumbo
-Policia de Turismo
- Polilee </t>
  </si>
  <si>
    <r>
      <t xml:space="preserve">Con el objetivo de reconocer y cuidar el patrimonio cultural del municipio de yumbo, el IMCY desarrollo una actividad mediante la Maleta Arqueologica Cultura Calima, donde se sencibiliza mediante un coversatorio sobre el patrimonio arqueologico del municipio, generando conciencia sobre el cuidado de este, esta actividad se basa en desarrollar una exposicion visual de piezas arqueologicas y sonidos representativos  de la naturaleza relatando mitos y leyendas indigenas. A continuacion los lugares donde se llevo estas sencibilizaciones:
</t>
    </r>
    <r>
      <rPr>
        <b/>
        <i/>
        <sz val="10"/>
        <rFont val="Arial"/>
        <family val="2"/>
      </rPr>
      <t xml:space="preserve">
1/  FundacionPRincipe de PAz, Mayo 31 2018, Asistentes:38 estudiantes de grado 6,7 y 8 de bachillerato
2/ Colegio agape school, agosto 21 2018, Asistentes: 56 estduaintes de grado 2,3 y 4 de primaria
3/ Ces Kids, agosto 29 2018, Asitieron 23 Estudiantes de 5 y 4 De primaria
4/ Liceo Metropolitano de yumbo: Agosto 30 2018, 56 Estudiantes. </t>
    </r>
  </si>
  <si>
    <t>Registro fotografico y asistencias</t>
  </si>
  <si>
    <t xml:space="preserve">Con el fin de promover el Desarrollo Cultural del Municipio de Yumbo se Realizo las muestras artitsicas con los alumnos de 1,2,3,4 nivel de las diferentes modalidades de formacion artistica, Este evento tuvo com nombre el Arte Endulza Tu alma los lugares que se ultilizaron para eld esarrollo de esta actividad fueron, la plazoleta del parque belalcazar y el auditorio IMCY, las fechas de desarrollo fueron: del 20 al 24 de junio 2018,  conto con  la participacion de 2500 Artistas  en formacion y un total 11010 personas asistentes a las galas. para la suma total de 13.510 personas </t>
  </si>
  <si>
    <t>Registro fotografico, videos, asistencias</t>
  </si>
  <si>
    <t>RESULTADO A AGOSTO 30</t>
  </si>
  <si>
    <t>Con el objetivo  promover y estimular habitos de lectura, generar condiciones idoneas para que nuestro municipio se proyecte y se contrutya a travez del conocimineto, l a lectura y la escritura de manera ludica y formativa. Para lo cual se desarrollo y se ejecuto La SEMANA DEL IDIOMA, DEL LIBRO Y DERECHOS DE AUTOR, esta actividad se desarrolla duarnte la semana del 23 al 27 de bril,Teniendo una programacion variada, dirigida a toda la comunidad en general del muncipio de yumbo y la poblacion estudiantil teniendo actividades como:
1/ foro del idioma(El uso del idioma en la sredes)
2/ confernecia literaria(Escritor andres caicedo)
3/ Recital poetico (Parque uribe)
4/Cuenteria (I.E Rosa Zarate de peña Dapa)
5/Cuenteria (I.E Alberto Mendoza Mayor)
6/Taller de imprenta Manual(Sala de exposiciones IMCY)
7/Recital Musical(Maestro jairo Ojeda)
8/Cuenteria(I.E Jose Maria Cordoba)
9/Cierre Semana Del Idioma(Plazoleta PArque Belalcazar)
Esta actividad conto con la participacion 967 Beneficiados,</t>
  </si>
  <si>
    <t>CANTIDAD EJECUTADA A SEPTIEMBRE 30</t>
  </si>
  <si>
    <t>APROPIACION DEFINITIVA SEPTIEMBRE 30</t>
  </si>
  <si>
    <t>EJECUCION DE RECURSOS A SEPTIEMBRE 30</t>
  </si>
  <si>
    <t>TOTAL  APROPIACION META A SEPTIEMBRE 30</t>
  </si>
  <si>
    <t>TOTAL EJECUCION META A SEPTIEMBRE 30</t>
  </si>
  <si>
    <t>% EJECUCION META A SEPTIEMBRE 30</t>
  </si>
  <si>
    <t>se realizo uso adecuado del sofware academico ya que por medio de este se llevo a cabo el registro de los 2 periodos de talleres artisticos, generando con este registro una adecuada caracterizacion de las personas que ingresan a hacer parte de los talleres de formacion artistica com a su vez la escuela de musica.</t>
  </si>
  <si>
    <t>sofware ubicado en la oficina de coordinación de area.</t>
  </si>
  <si>
    <t xml:space="preserve">Con el fin de generar Circulacion artistica y cultural a nivel nacional e internacional, el instituto municipal de cultura  destina un presupuesto, para satisfacer tal fin, gracias a esto el IMCY a logrado generar Apoyos a los siguientes Artistas y grupos Culturales:
1/ Fundacion Artistica latin Sound
2/ Fundacion Nuestra Tierra
3/ Fundacion Juventud Rumbera
4/ Grupo musical Aires de Colombia
5/ Banda Musico Marcial (TITAN)
6/ Fundacion Artistica Talentos Afrolatinos
</t>
  </si>
  <si>
    <t>Resoluciones, evidencia fotografica e informes.</t>
  </si>
  <si>
    <t>El Instituto municpal de cultura desarrolla y ejecuta un programa radial de 30 minutos los dias miercoles, en la emisora local del municpio donde el objetivo de este es dar a conocer la programacion semanal que desarrollara el instituto a su vez rinde informes sobre las actividades ya ejecutadas.
hasta el momento se han desarrollado  35 programas.</t>
  </si>
  <si>
    <t>Con el fin de difundir y demostrar los trabajos culturales que se desarrolla en nuestro muncipio, se realizaron 2 comerciales los cuales se enviaron a canales regionales y medinate redes sociales para un mejor impacto en la difusion y asi garantizar la participacion masiva a nuestros encuentros, estos comerciales fueron:
1/ Comercial del XX Encuentro nacional de Danzas "Nuestra Tierra"
2/ Comercial de XXV Encuentro Nacional de interprestes de musica colombiana "Julio Cesar Garcia Ayala"</t>
  </si>
  <si>
    <t>Registro videografico y publicacion en redes sociales</t>
  </si>
  <si>
    <t>CANTIDAD EJECUTADA A OCTUBRE 30</t>
  </si>
  <si>
    <t>CANTIDAD EJECUTADA A NOVIEMBRE 30</t>
  </si>
  <si>
    <t>Noviembre 2018</t>
  </si>
  <si>
    <t>Diciembre 2018</t>
  </si>
  <si>
    <t>Abril 2018</t>
  </si>
  <si>
    <t>Junio 2018</t>
  </si>
  <si>
    <t>Octubre 2018</t>
  </si>
  <si>
    <t>Julio 2018</t>
  </si>
  <si>
    <t>Diciembre  2018</t>
  </si>
  <si>
    <t>Junio y Diciembre 2018</t>
  </si>
  <si>
    <t>Julio y Diciembre 2018</t>
  </si>
  <si>
    <t>Noviembre  2018</t>
  </si>
  <si>
    <t>Agosto 2018</t>
  </si>
  <si>
    <t>APROPIACION DEFINITIVA OCTUBRE 31</t>
  </si>
  <si>
    <t>EJECUCION DE RECURSOS A OCTUBRE 31</t>
  </si>
  <si>
    <t>TOTAL  APROPIACION META A OCTUBRE 31</t>
  </si>
  <si>
    <t>TOTAL EJECUCION META A OCTUBRE 31</t>
  </si>
  <si>
    <t>% EJECUCION META A OCTUBRE 31</t>
  </si>
  <si>
    <t xml:space="preserve">Con el objetivo de garantizar una educacion artistica de calidad y el cumplimiento de la mision institucional se desarrollo reuniones con los siguientes temas y fechas:
1/ Fecha: 2 de Febrero 2018, Lugar: Instalaciones IMCY Salon #4, Tema: Concertacion de actividades para inicio del periodo 2018-1  este se dio mediante acta de reunioon y cumpliendon.
2/Fecha: : FEBRERO 23 DE 2018 , Lugar:  Salón 6 tercer piso IMCY, Tema: REUNION CON DOCENTES DE ESCUELA DE MUSICA
3/ Fecha:MARZO 23 DE 2018 , Lugar: Salón 6 tercer piso IMCY , Tema:  Informes mensuales, Iniciación de semestre cero.
5/ Fecha:       ABRIL 27 DE 2018, Lugar: Salón 6 tercer piso IMCY, Tema:  Entrega de informes Revisión del PEI
</t>
  </si>
  <si>
    <t>El dia 7  de junio se desarrrolla  la socializacion de la ley de espectaculos publicos, donde se contó directamente con funcionarios del ministerio de cultura,  fue dirigida a la comunidad en general y poblacion del sector artistico. Como invitados se les dirigio a  funcionarios de Hacienda Municipal , paz y convivencia. esta se dio lugar en la oficina de planeacion Institucional y se difundio mediante redes sociales, radio y pagina web.  Asistentes: 25 personas.</t>
  </si>
  <si>
    <t>Se realiza  la presentacion semestral de los estudiates de segundo y cuarto semestre, con una programacion, de percusion guitarra, vientos madera y metal, tecnica vocal, piano y el emsable instrumental, todo esto con el fin de Fortalecer y motivar a los estudiantes de los semestres iniciales en los procesos de escuela IMCY. Esta actividad se dio en El Auditorio del instituto municipal de cultura, el dia 4 de julio 2018, se logro impactar un total de 150 personas, entre alumnos y poblacion en general.</t>
  </si>
  <si>
    <t xml:space="preserve">Durante el periodo que comprende de Febrero a Octubre 2018 se han actualizado las carteleras 34 veces con informacion concerniente al trabajo que hace la entidad, eventos, talleres y demas.  Se tiene programada 42 actualizaciones durante 10,5 meses. </t>
  </si>
  <si>
    <t xml:space="preserve">En el mes de Febrero del 2018 se incio un proceso de renovacion de la pagina Web y redes sociales de la entidad, esto con el fin de mantener a la comunidad mas informada de todo lo que pasa en el IMCY es asi, que se esta en constante actualizacion del Banner de la pagina Web y la red social Facebook publicando las noticias, boletines de prensa, comunicados y flayer publicitarios. hasta el momento se desarrollaron 34 actualizaciones de 42 programadas durante 11 meses , </t>
  </si>
  <si>
    <t xml:space="preserve">Esta actividad va dirigida a niños, niñas de la primera infancia y a los padres, donde se vienen realizadando actividades como: animación de lectura, manualidad con el cuento leído, explorando mis sentidos, rondas,  lectura compartida con los padres, con  el fin de sensibilizar a los padres  de la importancia de la lectura en las primeras edades de los niños esto con el fin  de crear un  habito  de lectura en los padres poder insentivar a los niños y  niñas al gusto y  disfrute de los libros.
1/ Goticas de Lectura “Animacion de Lectura” Cuando El elefante camina
2/ Goticas de Lectura “Lectura de Imagenes”  Libro de imagenes
3/ Goticas de Lectura “Lectura Compartida” ¡A Bañarse!
4/Goticas de Lectura “Animacion de lectura” Un mostruo en el baño
5/ Goticas de Lectura “Lectura libre"
6/Goticas de Lectura “ Lectura compartida con papas" Una mama para owen.
7/ Goticas de lectura "cuento y juego ludico" Mama no es una gallina
8/ Goticas de Lectura “Pequeños Artistas"Trabajo con pinturas
Se atendieron un total de 417 Niños y niñas.
</t>
  </si>
  <si>
    <t>Con el fin de Fomentar espacios de sano esparcimiento y construcción de tejido social en diferentes espacios de la municipalidad, generando cobertura  urbana y rural  a través de representaciones teatrales y artisticas. Se desarrollo el VI Encuentro Nacional de Teatro  “Manos a la Obra”, el cual Se logra gestar espacios de sano esparcimiento para niños y niñas del Municipio de Yumbo, generando impactos que aportaran a las metas enmarcadas dentro del plan Decenal de Cultura (Ciudadana, Socio-Familiar, Ambiental y Artística), Esta actividad obtuvo un impacto  total de 3023  asistentes, que corresponde al 88.9%  de  usuarios  beneficiados de acuerdo a la poblacion proyectada las cuales fueron 3400 personas.</t>
  </si>
  <si>
    <t>Ficha tecnica -FO-GA-18, contrato, evidencia fotografica, radial y video.</t>
  </si>
  <si>
    <t>La biblioteca publica municipal  tiene como mision en los usuarios a los que sirve ofrecer servicios y recursos que tengan impacto en la sociedad y poder fidelizar a sus visitantes y al mismo tiempo, conseguir llegar a los segmentos de la poblacion que no conocen la biblioteca, o que no la utilizan, por lo anterior se viene desarrollando esta actividad, A continuacion se listan las instituciones  a las cuales se les a llegado:
1/ I.E Manuela beltran Grado 2
2/ I. E Juan XXIII Grado Jardin A
3/ I.E Juan XXIII Grado Jardin B
4/ I.E Manuela Beltran Grado 3
5/ I.E Juan XXIII Grado Transicion
6/ Colegio Principe de paz Grado 4
7/ Colegio Bautista Grado 3
8/ I.E Manuela Beltran GradoTransicion
9/ I.E Colegio Bolivariano grado 5
Se Impactaron un total de 512 Niños  y Niñas  de diferentes instituciones educativas.</t>
  </si>
  <si>
    <t>Para motivar la lectura a traves de la conversacion contextualizada abordando autores y temas cotidianos que priviligien la interaccion entre el autor literario, el expositor y el publico asistente, se desarrollamn las tertulias literarias, esta actividad cuenta con la participacion de 86 personas participantes entre jovenes y adultos.</t>
  </si>
  <si>
    <t xml:space="preserve">El cuento es una actividad didáctica llena de sentido que hay que planificar cuidadosamente. 
Si la llevamos a cabo convenientemente, ayudaremos al niño o el joven a introducirse en un mundo lleno de posibilidades que le llevará a ampliar su conocimiento y a desarrollar su imaginación. Los cuentos nos sirven para: 
• Inventarnos nuevos mundos, • Jugar con las palabras, • Conocer o imaginar nuevos personajes , • Soñar despiertos , • Divertirnos , • Potenciar el pensamiento de una forma creativa.
Esta actividad se desarrolla en al biblioteca y va dirjida a toda la coumnidad del municipio.
1/ Hora del Cuento “Animacion de Lectura” Cuidado con los cuentos de lobos
2/ Hora del Cuento “Animacion de Lectura”  Vaya apetito tiene el zorrito
3/ Hora del Cuento “Animacion de Lectura”  No te rias, pepe
4/ Hora del Cuento “Animacion de Lectura”  mi hermano jaci
5/Hora del Cuento “Animacion de Lectura”  Los fines de semana veo a papa
6/ Hora del Cuento “Animacion de Lectura” ¿Quien quiere a mi hermanita?
7/Hora del Cuento “Animacion de Lectura”  Adivina cuentos
8Hora del Cuento “Animacion de Lectura”  Mostruo no me comas
Hasta el moneto tenemos un impacto de 969 personas. Entre poblacion Adolescente y jovenes Estudiantes del municipio de Yumbo
</t>
  </si>
  <si>
    <t xml:space="preserve">Se desarrollaron los siguientes boletines de prensa teniendo como objetivo comunicar los servicios y las actidades que fomenta el instituto municipal de cultura:
001 CONVOCATORIA
002 PREMIOS REVISTA SALSA 2018.
003 GRUPOS SELECCIONADOS PARA EL 12° CONCURSO NACIONAL DE DANZA EN PAREJA “SOY COLOMBIANO” 
004 CONVOCATORIA MUNICIPAL
005 EXPOSICIÓN PAISAJE CULTURAL CAFETERO
006 BUEN BALANCE EN LAS INSCRIPCIONES DE LOS TALLER DE FORMACIÓN  
007 OBRA DE TEATRO “QUIJOTE”  ESPEJO DEL HOMBRE  
008 EXPOSICIÓN “GENTE Y BICICLETAS”
009 LANZAMIENTO DE DIPLOMADO 
010 COMUNICADO 
011 OBRA DE TEATRO DE TÍTERES “EL CAJA DE AGUA”
012 COMUNICADO 
013 PROFESOR DE LA ESCUELA DE MÚSICA DEL IMCY ALEX DUQUE PÚBLICA TEXTO EN LA REVISTA “PAPEL ESCENA” 
014 DIPLOMADO 
015 CONCIERTO DEL QUINTETO DEL CONSERVATORIO
016 INICIA EL 12 CONCURSO NACIONAL DE DANZA EN PAREJA
017 OBRA DE TEATRO “SUICÍDAME POR FAVOR”
018YUMBO 154 AÑOS DE VIDA MUNICIPAL 
019 VI ENCUENTRO NACIONAL DE TEATRO DE YUMBO
020  DÍA DE LA AFROCOLOMBIANIDAD 
021 LANZAMIENTO 
022 LA BIG-BAND DEL IMCY EN EL “MONO NÚÑEZ”  
023 PRE-TEMPORADA ENCUENTRO NACIONAL DE TEATRO 
024 MUESTRA ARTISTICA DE TALENTOS IMCY 2018
“EL ARTE ENDULZA TU ALMA”
025 ÚNETE 
026 COMIENZA LA FIESTA DE LA DANZA 20 AÑOS DE HISTORIA  
027 UNA NUEVA OPCIÓN PARA TU VIDA
028 ESPACIOS DE EDUCACIÓN NO FORMAL
029 IX ENCUENTRO DE MUSEOS COMUNITARIOS DE AMERICA RED DE MUSEOS COMUNITARIOS DE AMÉRICA MULALÓ
030 CELEBRACIÓN EN YUMBO VALLE
031 CONVOCATORIA 
032 CONCURSO ANUAL DEL CUENTO LITERARIO
033 PRIMER THE YOUNG WEEKEND 
034 SELECCIONADOS THE YOUNG WEEKEND 
035 INICIA LA TEMPORADA TEATRAL EN EL MUNICIPIO DE YUMBO 
036 LA BIG BAND IMCY EN EL BUGA JAZZ FESTIVAL
037 DE NUEVO EN EL MUNICIPIO DE YUMBO 
038GRUPOS LOCALES SELECCIONADOS  
039LOS LIBROS SON LOS TESOROS DE LA MENTE 
040 ARTE DE LAS MARIONETAS EN EL SUROCCIDENTE DEL PAÍS.
041 EN EL MARCO DEL XXV ENCUENTRO NACIONAL DE INTERPRETES DE MÚSICA COLOMBIANA 
042LOS MEJORES EN EL MUNICIPIO DE YUMBO 
043 25 AÑOS MOSTRANDO LO MEJOR DE LA MÚSICA EN EL MUNICIPIO DE YUMBO 
044 25 AÑOS DE MÚSICA COLOMBIANA EN EL MUNICIPIO DE YUMBO 
045 ESCUELA DE MÚSICA DESEPAZ EN YUMBO 
046INSTITUCIONES EDUCATIVAS INSCRITAS PARA PARTICIPAR  
047 25 AÑOS DE MÚSICA COLOMBIANA EN EL MUNICIPIO DE YUMBO 
048 CONCIERTO QUINTETO 
049 EL MUNICIPIO DE YUMBO CELEBRA LA MÚSICA 
</t>
  </si>
  <si>
    <t xml:space="preserve">Se realiza la competencia nacional de salsa bailalo – imcy 2018 con  diferentes artistas del municipio de yumbo y artistas a nivel nacional. 
se hace el sorteo y se organiza la programacion y se lleva a cabo un orden por día de  cada una de las categorias, se decide que el evento se llamara “COMPETENCIA NACIONAL DE SALSA BAILALO – IMCY 2018”. donde se involcran todas las 15 categorias  durante los dias 14 y 15 de Octubre.  todo esto con el fin de PROMOVER EL DESARROLLO CULTURAL EN EL MUNICIPIO DE YUMBO, se logroSe logro Beneficiar 890  Artistas, Por otro lado 1150 personas  siendo comunidad en general quien disfrutaron del evento, para un total de 2050 personas, siendo esta el 97 % de la poblacion proyectada a impactar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</si>
</sst>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quot;$&quot;\ #,##0.00"/>
    <numFmt numFmtId="169" formatCode="0.0%"/>
    <numFmt numFmtId="170" formatCode="0.0"/>
    <numFmt numFmtId="171" formatCode="_-* #,##0.00_-;\-* #,##0.00_-;_-* &quot;-&quot;??_-;_-@_-"/>
    <numFmt numFmtId="172" formatCode="_(* #,##0.0_);_(* \(#,##0.0\);_(* &quot;-&quot;??_);_(@_)"/>
  </numFmts>
  <fonts count="25" x14ac:knownFonts="1">
    <font>
      <sz val="11"/>
      <color rgb="FF000000"/>
      <name val="Calibri"/>
    </font>
    <font>
      <sz val="11"/>
      <color rgb="FF000000"/>
      <name val="Arial"/>
      <family val="2"/>
    </font>
    <font>
      <b/>
      <sz val="11"/>
      <color rgb="FF000000"/>
      <name val="Calibri"/>
      <family val="2"/>
    </font>
    <font>
      <b/>
      <sz val="12"/>
      <color rgb="FF000000"/>
      <name val="Arial"/>
      <family val="2"/>
    </font>
    <font>
      <sz val="10"/>
      <color rgb="FF000000"/>
      <name val="Arial"/>
      <family val="2"/>
    </font>
    <font>
      <sz val="12"/>
      <color rgb="FF000000"/>
      <name val="Arial"/>
      <family val="2"/>
    </font>
    <font>
      <b/>
      <sz val="10"/>
      <color rgb="FF000000"/>
      <name val="Calibri"/>
      <family val="2"/>
      <scheme val="minor"/>
    </font>
    <font>
      <sz val="10"/>
      <name val="Calibri"/>
      <family val="2"/>
      <scheme val="minor"/>
    </font>
    <font>
      <b/>
      <sz val="16"/>
      <color rgb="FF000000"/>
      <name val="Arial"/>
      <family val="2"/>
    </font>
    <font>
      <sz val="10"/>
      <color rgb="FF000000"/>
      <name val="Arial"/>
      <family val="2"/>
    </font>
    <font>
      <sz val="10"/>
      <name val="Arial"/>
      <family val="2"/>
    </font>
    <font>
      <sz val="11"/>
      <name val="Calibri"/>
      <family val="2"/>
    </font>
    <font>
      <sz val="10"/>
      <name val="Arial"/>
      <family val="2"/>
    </font>
    <font>
      <sz val="11"/>
      <color rgb="FF000000"/>
      <name val="Calibri"/>
      <family val="2"/>
    </font>
    <font>
      <sz val="11"/>
      <color rgb="FF000000"/>
      <name val="Calibri"/>
      <family val="2"/>
    </font>
    <font>
      <sz val="9"/>
      <color indexed="81"/>
      <name val="Tahoma"/>
      <family val="2"/>
    </font>
    <font>
      <b/>
      <sz val="9"/>
      <color indexed="81"/>
      <name val="Tahoma"/>
      <family val="2"/>
    </font>
    <font>
      <b/>
      <sz val="10"/>
      <color rgb="FF000000"/>
      <name val="Arial"/>
      <family val="2"/>
    </font>
    <font>
      <b/>
      <sz val="10"/>
      <name val="Arial"/>
      <family val="2"/>
    </font>
    <font>
      <b/>
      <sz val="11"/>
      <name val="Arial"/>
      <family val="2"/>
    </font>
    <font>
      <b/>
      <sz val="12"/>
      <name val="Arial"/>
      <family val="2"/>
    </font>
    <font>
      <b/>
      <sz val="11"/>
      <color rgb="FF000000"/>
      <name val="Arial"/>
      <family val="2"/>
    </font>
    <font>
      <b/>
      <sz val="9"/>
      <name val="Arial"/>
      <family val="2"/>
    </font>
    <font>
      <sz val="10"/>
      <name val="Arial"/>
      <family val="2"/>
    </font>
    <font>
      <b/>
      <i/>
      <sz val="10"/>
      <name val="Arial"/>
      <family val="2"/>
    </font>
  </fonts>
  <fills count="17">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0000"/>
        <bgColor indexed="64"/>
      </patternFill>
    </fill>
    <fill>
      <patternFill patternType="solid">
        <fgColor rgb="FF7030A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FF00"/>
        <bgColor rgb="FFC0C0C0"/>
      </patternFill>
    </fill>
    <fill>
      <patternFill patternType="solid">
        <fgColor rgb="FF92D050"/>
        <bgColor rgb="FFC0C0C0"/>
      </patternFill>
    </fill>
  </fills>
  <borders count="82">
    <border>
      <left/>
      <right/>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rgb="FF000000"/>
      </left>
      <right style="thin">
        <color rgb="FF000000"/>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style="thin">
        <color rgb="FF000000"/>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rgb="FF000000"/>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right/>
      <top style="thin">
        <color rgb="FF000000"/>
      </top>
      <bottom/>
      <diagonal/>
    </border>
    <border>
      <left style="thin">
        <color indexed="64"/>
      </left>
      <right/>
      <top style="thin">
        <color indexed="64"/>
      </top>
      <bottom style="medium">
        <color indexed="64"/>
      </bottom>
      <diagonal/>
    </border>
    <border>
      <left style="thin">
        <color rgb="FF000000"/>
      </left>
      <right/>
      <top style="medium">
        <color indexed="64"/>
      </top>
      <bottom/>
      <diagonal/>
    </border>
    <border>
      <left style="thin">
        <color rgb="FF000000"/>
      </left>
      <right/>
      <top/>
      <bottom style="medium">
        <color indexed="64"/>
      </bottom>
      <diagonal/>
    </border>
    <border>
      <left/>
      <right style="thin">
        <color rgb="FF000000"/>
      </right>
      <top style="medium">
        <color indexed="64"/>
      </top>
      <bottom/>
      <diagonal/>
    </border>
    <border>
      <left/>
      <right style="thin">
        <color rgb="FF000000"/>
      </right>
      <top/>
      <bottom style="medium">
        <color indexed="64"/>
      </bottom>
      <diagonal/>
    </border>
    <border>
      <left style="thin">
        <color rgb="FF000000"/>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top/>
      <bottom style="thin">
        <color rgb="FF000000"/>
      </bottom>
      <diagonal/>
    </border>
    <border>
      <left style="thin">
        <color rgb="FF000000"/>
      </left>
      <right/>
      <top style="thin">
        <color rgb="FF000000"/>
      </top>
      <bottom/>
      <diagonal/>
    </border>
    <border>
      <left style="thin">
        <color indexed="64"/>
      </left>
      <right/>
      <top style="thin">
        <color rgb="FF000000"/>
      </top>
      <bottom/>
      <diagonal/>
    </border>
    <border>
      <left/>
      <right/>
      <top style="thin">
        <color rgb="FF000000"/>
      </top>
      <bottom style="thin">
        <color rgb="FF000000"/>
      </bottom>
      <diagonal/>
    </border>
    <border>
      <left style="thin">
        <color indexed="64"/>
      </left>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indexed="64"/>
      </left>
      <right style="medium">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top/>
      <bottom style="thin">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7">
    <xf numFmtId="0" fontId="0" fillId="0" borderId="0"/>
    <xf numFmtId="9"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0" fontId="23" fillId="0" borderId="0"/>
    <xf numFmtId="171" fontId="23" fillId="0" borderId="0" applyFont="0" applyFill="0" applyBorder="0" applyAlignment="0" applyProtection="0"/>
    <xf numFmtId="9" fontId="23" fillId="0" borderId="0" applyFont="0" applyFill="0" applyBorder="0" applyAlignment="0" applyProtection="0"/>
  </cellStyleXfs>
  <cellXfs count="884">
    <xf numFmtId="0" fontId="0" fillId="0" borderId="0" xfId="0"/>
    <xf numFmtId="0" fontId="0" fillId="2" borderId="1" xfId="0" applyFont="1" applyFill="1"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Font="1" applyAlignment="1">
      <alignment vertical="center"/>
    </xf>
    <xf numFmtId="0" fontId="0" fillId="0" borderId="0" xfId="0" applyFont="1"/>
    <xf numFmtId="0" fontId="0" fillId="0" borderId="0" xfId="0" applyFont="1" applyAlignment="1"/>
    <xf numFmtId="0" fontId="2" fillId="2" borderId="1" xfId="0" applyFont="1" applyFill="1" applyBorder="1" applyAlignment="1">
      <alignment vertical="center"/>
    </xf>
    <xf numFmtId="0" fontId="4" fillId="0" borderId="0" xfId="0" applyFont="1" applyAlignment="1">
      <alignment vertical="center"/>
    </xf>
    <xf numFmtId="0" fontId="1" fillId="2" borderId="1" xfId="0" applyFont="1" applyFill="1" applyBorder="1" applyAlignment="1">
      <alignment vertical="center"/>
    </xf>
    <xf numFmtId="0" fontId="11" fillId="0" borderId="0" xfId="0" applyFont="1" applyAlignment="1">
      <alignment vertical="center"/>
    </xf>
    <xf numFmtId="167" fontId="0" fillId="0" borderId="0" xfId="0" applyNumberFormat="1" applyFont="1" applyAlignment="1">
      <alignment vertical="center"/>
    </xf>
    <xf numFmtId="164" fontId="0" fillId="0" borderId="0" xfId="0" applyNumberFormat="1" applyFont="1" applyAlignment="1">
      <alignment vertical="center"/>
    </xf>
    <xf numFmtId="0" fontId="11" fillId="0" borderId="4" xfId="0" applyFont="1" applyBorder="1" applyAlignment="1">
      <alignment vertical="center"/>
    </xf>
    <xf numFmtId="167" fontId="11" fillId="0" borderId="0" xfId="0" applyNumberFormat="1" applyFont="1" applyAlignment="1">
      <alignment vertical="center"/>
    </xf>
    <xf numFmtId="168" fontId="11" fillId="0" borderId="0" xfId="0" applyNumberFormat="1"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6" xfId="0" applyFont="1" applyBorder="1" applyAlignment="1">
      <alignment horizontal="justify" vertical="center" wrapText="1"/>
    </xf>
    <xf numFmtId="0" fontId="10" fillId="0" borderId="10" xfId="0" applyFont="1" applyBorder="1" applyAlignment="1">
      <alignment vertical="center" wrapText="1"/>
    </xf>
    <xf numFmtId="0" fontId="4" fillId="0" borderId="5" xfId="0" applyFont="1" applyBorder="1" applyAlignment="1">
      <alignment horizontal="center" vertical="center" wrapText="1"/>
    </xf>
    <xf numFmtId="0" fontId="4" fillId="0" borderId="5" xfId="0" applyFont="1" applyBorder="1" applyAlignment="1">
      <alignment horizontal="justify" vertical="center" wrapText="1"/>
    </xf>
    <xf numFmtId="0" fontId="10" fillId="0" borderId="5" xfId="0" applyFont="1" applyBorder="1" applyAlignment="1">
      <alignment horizontal="justify" vertical="center" wrapText="1"/>
    </xf>
    <xf numFmtId="166" fontId="9" fillId="0" borderId="9" xfId="0" applyNumberFormat="1" applyFont="1" applyBorder="1" applyAlignment="1">
      <alignment horizontal="center" vertical="center" wrapText="1"/>
    </xf>
    <xf numFmtId="166" fontId="9" fillId="0" borderId="5"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0" fillId="0" borderId="5" xfId="0" applyFont="1" applyFill="1" applyBorder="1" applyAlignment="1">
      <alignment horizontal="justify" vertical="center" wrapText="1"/>
    </xf>
    <xf numFmtId="166" fontId="0" fillId="0" borderId="0" xfId="0" applyNumberFormat="1" applyFont="1" applyAlignment="1">
      <alignment vertical="center"/>
    </xf>
    <xf numFmtId="166" fontId="11" fillId="0" borderId="0" xfId="0" applyNumberFormat="1" applyFont="1" applyAlignment="1">
      <alignment vertical="center"/>
    </xf>
    <xf numFmtId="0" fontId="0" fillId="0" borderId="5" xfId="0" applyBorder="1"/>
    <xf numFmtId="0" fontId="14" fillId="0" borderId="5" xfId="0" applyFont="1" applyBorder="1" applyAlignment="1">
      <alignment horizontal="center" vertical="center"/>
    </xf>
    <xf numFmtId="0" fontId="0" fillId="0" borderId="5" xfId="0" applyBorder="1" applyAlignment="1">
      <alignment horizontal="center" vertical="center"/>
    </xf>
    <xf numFmtId="0" fontId="10" fillId="0" borderId="11"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10" fillId="0" borderId="5" xfId="0" applyFont="1" applyFill="1" applyBorder="1" applyAlignment="1">
      <alignment horizontal="left" vertical="center" wrapText="1"/>
    </xf>
    <xf numFmtId="166" fontId="10" fillId="0" borderId="5" xfId="0" applyNumberFormat="1" applyFont="1" applyFill="1" applyBorder="1" applyAlignment="1">
      <alignment horizontal="center" vertical="center" wrapText="1"/>
    </xf>
    <xf numFmtId="166" fontId="9" fillId="0" borderId="5" xfId="0" applyNumberFormat="1" applyFont="1" applyFill="1" applyBorder="1" applyAlignment="1">
      <alignment horizontal="center" vertical="center" wrapText="1"/>
    </xf>
    <xf numFmtId="165" fontId="11" fillId="0" borderId="0" xfId="3" applyFont="1" applyAlignment="1">
      <alignment vertical="center"/>
    </xf>
    <xf numFmtId="164" fontId="0" fillId="0" borderId="0" xfId="2" applyFont="1" applyAlignment="1">
      <alignment vertical="center"/>
    </xf>
    <xf numFmtId="166" fontId="10" fillId="0" borderId="6" xfId="0" applyNumberFormat="1" applyFont="1" applyFill="1" applyBorder="1" applyAlignment="1">
      <alignment horizontal="center" vertical="center" wrapText="1"/>
    </xf>
    <xf numFmtId="166" fontId="10" fillId="0" borderId="11" xfId="0" applyNumberFormat="1" applyFont="1" applyFill="1" applyBorder="1" applyAlignment="1">
      <alignment horizontal="center" vertical="center" wrapText="1"/>
    </xf>
    <xf numFmtId="0" fontId="0" fillId="0" borderId="0" xfId="0" applyFont="1" applyAlignment="1"/>
    <xf numFmtId="9" fontId="4" fillId="5" borderId="34" xfId="0" applyNumberFormat="1" applyFont="1" applyFill="1" applyBorder="1" applyAlignment="1">
      <alignment horizontal="center" vertical="center" wrapText="1"/>
    </xf>
    <xf numFmtId="0" fontId="10" fillId="0" borderId="37" xfId="0" applyFont="1" applyFill="1" applyBorder="1" applyAlignment="1">
      <alignment vertical="center" wrapText="1"/>
    </xf>
    <xf numFmtId="166" fontId="10" fillId="0" borderId="20" xfId="0" applyNumberFormat="1" applyFont="1" applyFill="1" applyBorder="1" applyAlignment="1">
      <alignment horizontal="center" vertical="center" wrapText="1"/>
    </xf>
    <xf numFmtId="166" fontId="9" fillId="0" borderId="20"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0" fontId="4" fillId="0" borderId="5" xfId="0" applyFont="1" applyFill="1" applyBorder="1" applyAlignment="1">
      <alignment horizontal="justify" vertical="center" wrapText="1"/>
    </xf>
    <xf numFmtId="9" fontId="10" fillId="0" borderId="5" xfId="0" applyNumberFormat="1" applyFont="1" applyFill="1" applyBorder="1" applyAlignment="1">
      <alignment horizontal="center" vertical="center" wrapText="1"/>
    </xf>
    <xf numFmtId="9" fontId="18" fillId="0" borderId="5" xfId="0" applyNumberFormat="1" applyFont="1" applyFill="1" applyBorder="1" applyAlignment="1">
      <alignment horizontal="center" vertical="center" wrapText="1"/>
    </xf>
    <xf numFmtId="9" fontId="19" fillId="0" borderId="5" xfId="0" applyNumberFormat="1" applyFont="1" applyFill="1" applyBorder="1" applyAlignment="1">
      <alignment horizontal="center" vertical="center" wrapText="1"/>
    </xf>
    <xf numFmtId="9" fontId="20" fillId="0" borderId="5" xfId="0" applyNumberFormat="1" applyFont="1" applyFill="1" applyBorder="1" applyAlignment="1">
      <alignment horizontal="center" vertical="center" wrapText="1"/>
    </xf>
    <xf numFmtId="169" fontId="10" fillId="0" borderId="3" xfId="0" applyNumberFormat="1" applyFont="1" applyFill="1" applyBorder="1" applyAlignment="1">
      <alignment horizontal="center" vertical="center" wrapText="1"/>
    </xf>
    <xf numFmtId="169" fontId="10" fillId="0" borderId="44" xfId="0" applyNumberFormat="1" applyFont="1" applyFill="1" applyBorder="1" applyAlignment="1">
      <alignment horizontal="center" vertical="center" wrapText="1"/>
    </xf>
    <xf numFmtId="0" fontId="0" fillId="0" borderId="5" xfId="0" applyFont="1" applyFill="1" applyBorder="1" applyAlignment="1"/>
    <xf numFmtId="9" fontId="10" fillId="0" borderId="44" xfId="0" applyNumberFormat="1" applyFont="1" applyFill="1" applyBorder="1" applyAlignment="1">
      <alignment horizontal="center" vertical="center" wrapText="1"/>
    </xf>
    <xf numFmtId="9" fontId="18" fillId="0" borderId="44" xfId="0" applyNumberFormat="1" applyFont="1" applyFill="1" applyBorder="1" applyAlignment="1">
      <alignment horizontal="center" vertical="center" wrapText="1"/>
    </xf>
    <xf numFmtId="9" fontId="10" fillId="0" borderId="38" xfId="0" applyNumberFormat="1" applyFont="1" applyFill="1" applyBorder="1" applyAlignment="1">
      <alignment horizontal="center" vertical="center" wrapText="1"/>
    </xf>
    <xf numFmtId="9" fontId="10" fillId="0" borderId="45" xfId="0" applyNumberFormat="1" applyFont="1" applyFill="1" applyBorder="1" applyAlignment="1">
      <alignment horizontal="center" vertical="center" wrapText="1"/>
    </xf>
    <xf numFmtId="9" fontId="17" fillId="0" borderId="5" xfId="0" applyNumberFormat="1" applyFont="1" applyFill="1" applyBorder="1" applyAlignment="1">
      <alignment horizontal="center" vertical="center" wrapText="1"/>
    </xf>
    <xf numFmtId="9" fontId="10" fillId="0" borderId="11" xfId="0" applyNumberFormat="1" applyFont="1" applyFill="1" applyBorder="1" applyAlignment="1">
      <alignment horizontal="center" vertical="center" wrapText="1"/>
    </xf>
    <xf numFmtId="9" fontId="19" fillId="0" borderId="46" xfId="0" applyNumberFormat="1" applyFont="1" applyFill="1" applyBorder="1" applyAlignment="1">
      <alignment horizontal="center" vertical="center" wrapText="1"/>
    </xf>
    <xf numFmtId="9" fontId="10" fillId="0" borderId="47" xfId="0" applyNumberFormat="1" applyFont="1" applyFill="1" applyBorder="1" applyAlignment="1">
      <alignment horizontal="center" vertical="center" wrapText="1"/>
    </xf>
    <xf numFmtId="9" fontId="10" fillId="0" borderId="20" xfId="0" applyNumberFormat="1" applyFont="1" applyFill="1" applyBorder="1" applyAlignment="1">
      <alignment horizontal="center" vertical="center" wrapText="1"/>
    </xf>
    <xf numFmtId="9" fontId="19" fillId="0" borderId="20" xfId="0" applyNumberFormat="1" applyFont="1" applyFill="1" applyBorder="1" applyAlignment="1">
      <alignment horizontal="center" vertical="center" wrapText="1"/>
    </xf>
    <xf numFmtId="9" fontId="10" fillId="0" borderId="3" xfId="0" applyNumberFormat="1" applyFont="1" applyFill="1" applyBorder="1" applyAlignment="1">
      <alignment horizontal="center" vertical="center" wrapText="1"/>
    </xf>
    <xf numFmtId="9" fontId="18" fillId="0" borderId="47" xfId="0" applyNumberFormat="1" applyFont="1" applyFill="1" applyBorder="1" applyAlignment="1">
      <alignment horizontal="center" vertical="center" wrapText="1"/>
    </xf>
    <xf numFmtId="9" fontId="20" fillId="0" borderId="44" xfId="0" applyNumberFormat="1" applyFont="1" applyFill="1" applyBorder="1" applyAlignment="1">
      <alignment horizontal="center" vertical="center" wrapText="1"/>
    </xf>
    <xf numFmtId="9" fontId="20" fillId="0" borderId="20" xfId="0" applyNumberFormat="1" applyFont="1" applyFill="1" applyBorder="1" applyAlignment="1">
      <alignment horizontal="center" vertical="center" wrapText="1"/>
    </xf>
    <xf numFmtId="9" fontId="10" fillId="0" borderId="16" xfId="0" applyNumberFormat="1" applyFont="1" applyFill="1" applyBorder="1" applyAlignment="1">
      <alignment horizontal="center" vertical="center" wrapText="1"/>
    </xf>
    <xf numFmtId="9" fontId="10" fillId="0" borderId="49" xfId="0" applyNumberFormat="1" applyFont="1" applyFill="1" applyBorder="1" applyAlignment="1">
      <alignment horizontal="center" vertical="center" wrapText="1"/>
    </xf>
    <xf numFmtId="9" fontId="20" fillId="0" borderId="45" xfId="0" applyNumberFormat="1" applyFont="1" applyFill="1" applyBorder="1" applyAlignment="1">
      <alignment horizontal="center" vertical="center"/>
    </xf>
    <xf numFmtId="9" fontId="19" fillId="0" borderId="14" xfId="0" applyNumberFormat="1" applyFont="1" applyFill="1" applyBorder="1" applyAlignment="1">
      <alignment horizontal="center" vertical="center" wrapText="1"/>
    </xf>
    <xf numFmtId="9" fontId="19" fillId="0" borderId="39" xfId="0" applyNumberFormat="1" applyFont="1" applyFill="1" applyBorder="1" applyAlignment="1">
      <alignment horizontal="center" vertical="center" wrapText="1"/>
    </xf>
    <xf numFmtId="9" fontId="19" fillId="0" borderId="11" xfId="0" applyNumberFormat="1" applyFont="1" applyFill="1" applyBorder="1" applyAlignment="1">
      <alignment horizontal="center" vertical="center" wrapText="1"/>
    </xf>
    <xf numFmtId="9" fontId="4" fillId="0" borderId="5" xfId="0" applyNumberFormat="1" applyFont="1" applyFill="1" applyBorder="1" applyAlignment="1">
      <alignment horizontal="center" vertical="center"/>
    </xf>
    <xf numFmtId="9" fontId="0" fillId="0" borderId="19" xfId="1" applyFont="1" applyFill="1" applyBorder="1" applyAlignment="1">
      <alignment horizontal="center" vertical="center"/>
    </xf>
    <xf numFmtId="0" fontId="4" fillId="0" borderId="19" xfId="0" applyFont="1" applyBorder="1" applyAlignment="1">
      <alignment vertical="center" wrapText="1"/>
    </xf>
    <xf numFmtId="0" fontId="10" fillId="0" borderId="5" xfId="0" applyNumberFormat="1" applyFont="1" applyFill="1" applyBorder="1" applyAlignment="1">
      <alignment horizontal="center" vertical="center" wrapText="1"/>
    </xf>
    <xf numFmtId="0" fontId="18" fillId="0" borderId="5" xfId="0" applyNumberFormat="1" applyFont="1" applyFill="1" applyBorder="1" applyAlignment="1">
      <alignment horizontal="center" vertical="center" wrapText="1"/>
    </xf>
    <xf numFmtId="9" fontId="20" fillId="0" borderId="15" xfId="0" applyNumberFormat="1" applyFont="1" applyFill="1" applyBorder="1" applyAlignment="1">
      <alignment horizontal="center" vertical="center"/>
    </xf>
    <xf numFmtId="166" fontId="9" fillId="0" borderId="35" xfId="0" applyNumberFormat="1" applyFont="1" applyFill="1" applyBorder="1" applyAlignment="1">
      <alignment horizontal="center" vertical="center" wrapText="1"/>
    </xf>
    <xf numFmtId="0" fontId="0" fillId="0" borderId="0" xfId="0" applyFont="1" applyBorder="1" applyAlignment="1">
      <alignment vertical="center"/>
    </xf>
    <xf numFmtId="166" fontId="2" fillId="6" borderId="53" xfId="2" applyNumberFormat="1" applyFont="1" applyFill="1" applyBorder="1" applyAlignment="1">
      <alignment vertical="center"/>
    </xf>
    <xf numFmtId="0" fontId="0" fillId="6" borderId="57" xfId="0" applyFont="1" applyFill="1" applyBorder="1" applyAlignment="1">
      <alignment vertical="center"/>
    </xf>
    <xf numFmtId="0" fontId="10" fillId="0" borderId="52" xfId="0" applyFont="1" applyFill="1" applyBorder="1" applyAlignment="1">
      <alignment horizontal="justify" vertical="center" wrapText="1"/>
    </xf>
    <xf numFmtId="0" fontId="10" fillId="0" borderId="54" xfId="0" applyFont="1" applyFill="1" applyBorder="1" applyAlignment="1">
      <alignment horizontal="justify" vertical="center" wrapText="1"/>
    </xf>
    <xf numFmtId="0" fontId="22" fillId="0" borderId="5" xfId="0" applyNumberFormat="1" applyFont="1" applyFill="1" applyBorder="1" applyAlignment="1">
      <alignment horizontal="center" vertical="center" wrapText="1"/>
    </xf>
    <xf numFmtId="9" fontId="10" fillId="0" borderId="5" xfId="1" applyFont="1" applyFill="1" applyBorder="1" applyAlignment="1">
      <alignment horizontal="center" vertical="center" wrapText="1"/>
    </xf>
    <xf numFmtId="169" fontId="10" fillId="0" borderId="5" xfId="0" applyNumberFormat="1" applyFont="1" applyFill="1" applyBorder="1" applyAlignment="1">
      <alignment horizontal="left" vertical="center" wrapText="1"/>
    </xf>
    <xf numFmtId="169" fontId="10" fillId="0" borderId="5" xfId="0" applyNumberFormat="1" applyFont="1" applyFill="1" applyBorder="1" applyAlignment="1">
      <alignment horizontal="left" vertical="top" wrapText="1"/>
    </xf>
    <xf numFmtId="9" fontId="10" fillId="0" borderId="5" xfId="0" applyNumberFormat="1" applyFont="1" applyFill="1" applyBorder="1" applyAlignment="1">
      <alignment horizontal="left" vertical="center" wrapText="1"/>
    </xf>
    <xf numFmtId="9" fontId="18" fillId="0" borderId="11" xfId="0" applyNumberFormat="1" applyFont="1" applyFill="1" applyBorder="1" applyAlignment="1">
      <alignment horizontal="center" vertical="center" wrapText="1"/>
    </xf>
    <xf numFmtId="9" fontId="18" fillId="0" borderId="20" xfId="0" applyNumberFormat="1" applyFont="1" applyFill="1" applyBorder="1" applyAlignment="1">
      <alignment horizontal="center" vertical="center" wrapText="1"/>
    </xf>
    <xf numFmtId="9" fontId="18" fillId="0" borderId="35" xfId="0" applyNumberFormat="1" applyFont="1" applyFill="1" applyBorder="1" applyAlignment="1">
      <alignment horizontal="center" vertical="center"/>
    </xf>
    <xf numFmtId="0" fontId="9" fillId="0" borderId="5" xfId="0" applyFont="1" applyBorder="1" applyAlignment="1">
      <alignment horizontal="center" vertical="center" wrapText="1"/>
    </xf>
    <xf numFmtId="0" fontId="6" fillId="3" borderId="5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4" fillId="0" borderId="0" xfId="0" applyFont="1" applyBorder="1" applyAlignment="1">
      <alignment vertical="center"/>
    </xf>
    <xf numFmtId="166" fontId="10" fillId="0" borderId="19" xfId="0" applyNumberFormat="1" applyFont="1" applyBorder="1" applyAlignment="1">
      <alignment vertical="center"/>
    </xf>
    <xf numFmtId="0" fontId="4" fillId="0" borderId="6" xfId="0" quotePrefix="1" applyFont="1" applyBorder="1" applyAlignment="1">
      <alignment horizontal="justify" vertical="center" wrapText="1"/>
    </xf>
    <xf numFmtId="9" fontId="9" fillId="0" borderId="5" xfId="1" applyFont="1" applyBorder="1" applyAlignment="1">
      <alignment horizontal="center" vertical="center" wrapText="1"/>
    </xf>
    <xf numFmtId="0" fontId="4" fillId="0" borderId="19" xfId="0" quotePrefix="1" applyFont="1" applyBorder="1" applyAlignment="1">
      <alignment vertical="center" wrapText="1"/>
    </xf>
    <xf numFmtId="0" fontId="9" fillId="0" borderId="19" xfId="0" applyFont="1" applyBorder="1" applyAlignment="1">
      <alignment vertical="center" wrapText="1"/>
    </xf>
    <xf numFmtId="166" fontId="21" fillId="6" borderId="56" xfId="0" applyNumberFormat="1" applyFont="1" applyFill="1" applyBorder="1" applyAlignment="1">
      <alignment horizontal="center" vertical="center"/>
    </xf>
    <xf numFmtId="164" fontId="21" fillId="6" borderId="53" xfId="2" applyFont="1" applyFill="1" applyBorder="1" applyAlignment="1">
      <alignment horizontal="center" vertical="center"/>
    </xf>
    <xf numFmtId="164" fontId="21" fillId="6" borderId="56" xfId="2" applyFont="1" applyFill="1" applyBorder="1" applyAlignment="1">
      <alignment horizontal="center" vertical="center"/>
    </xf>
    <xf numFmtId="9" fontId="21" fillId="6" borderId="53" xfId="1" applyFont="1" applyFill="1" applyBorder="1" applyAlignment="1">
      <alignment horizontal="center" vertical="center"/>
    </xf>
    <xf numFmtId="166" fontId="21" fillId="6" borderId="53" xfId="2" applyNumberFormat="1" applyFont="1" applyFill="1" applyBorder="1" applyAlignment="1">
      <alignment horizontal="center" vertical="center"/>
    </xf>
    <xf numFmtId="0" fontId="4" fillId="0" borderId="22" xfId="0" quotePrefix="1" applyFont="1" applyBorder="1" applyAlignment="1">
      <alignment vertical="center" wrapText="1"/>
    </xf>
    <xf numFmtId="0" fontId="4" fillId="0" borderId="22" xfId="0" applyFont="1" applyBorder="1" applyAlignment="1">
      <alignment vertical="center" wrapText="1"/>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8" fillId="0" borderId="26" xfId="0" applyFont="1" applyBorder="1" applyAlignment="1">
      <alignment horizontal="center" vertical="center" textRotation="90" wrapText="1"/>
    </xf>
    <xf numFmtId="0" fontId="8" fillId="0" borderId="27" xfId="0" applyFont="1" applyBorder="1" applyAlignment="1">
      <alignment horizontal="center" vertical="center" textRotation="90" wrapText="1"/>
    </xf>
    <xf numFmtId="0" fontId="4" fillId="0" borderId="22" xfId="0" applyFont="1" applyBorder="1" applyAlignment="1">
      <alignment horizontal="center" vertical="center"/>
    </xf>
    <xf numFmtId="0" fontId="4" fillId="0" borderId="14" xfId="0" applyFont="1" applyBorder="1" applyAlignment="1">
      <alignment horizontal="center" vertical="center" wrapText="1"/>
    </xf>
    <xf numFmtId="9" fontId="4" fillId="5" borderId="15" xfId="0" applyNumberFormat="1" applyFont="1" applyFill="1" applyBorder="1" applyAlignment="1">
      <alignment horizontal="center" vertical="center" wrapText="1"/>
    </xf>
    <xf numFmtId="9" fontId="4" fillId="5" borderId="19" xfId="0" applyNumberFormat="1" applyFont="1" applyFill="1" applyBorder="1" applyAlignment="1">
      <alignment horizontal="center" vertical="center" wrapText="1"/>
    </xf>
    <xf numFmtId="9" fontId="4" fillId="5" borderId="14" xfId="0" applyNumberFormat="1" applyFont="1" applyFill="1" applyBorder="1" applyAlignment="1">
      <alignment horizontal="center" vertical="center" wrapText="1"/>
    </xf>
    <xf numFmtId="0" fontId="12" fillId="0" borderId="19" xfId="0" applyFont="1" applyBorder="1" applyAlignment="1">
      <alignment horizontal="center" vertical="center"/>
    </xf>
    <xf numFmtId="9" fontId="20" fillId="0" borderId="47" xfId="0" applyNumberFormat="1" applyFont="1" applyFill="1" applyBorder="1" applyAlignment="1">
      <alignment horizontal="center" vertical="center" wrapText="1"/>
    </xf>
    <xf numFmtId="9" fontId="20" fillId="0" borderId="3" xfId="0" applyNumberFormat="1" applyFont="1" applyFill="1" applyBorder="1" applyAlignment="1">
      <alignment horizontal="center" vertical="center" wrapText="1"/>
    </xf>
    <xf numFmtId="166" fontId="10" fillId="0" borderId="15" xfId="0" applyNumberFormat="1" applyFont="1" applyFill="1" applyBorder="1" applyAlignment="1">
      <alignment horizontal="center" vertical="center" wrapText="1"/>
    </xf>
    <xf numFmtId="166" fontId="10" fillId="0" borderId="14" xfId="0" applyNumberFormat="1" applyFont="1" applyFill="1" applyBorder="1" applyAlignment="1">
      <alignment horizontal="center" vertical="center" wrapText="1"/>
    </xf>
    <xf numFmtId="0" fontId="4" fillId="0" borderId="5" xfId="0" applyFont="1" applyBorder="1" applyAlignment="1">
      <alignment horizontal="center" vertical="center"/>
    </xf>
    <xf numFmtId="0" fontId="4" fillId="0" borderId="5" xfId="0" applyFont="1" applyFill="1" applyBorder="1" applyAlignment="1">
      <alignment horizontal="center" vertical="center"/>
    </xf>
    <xf numFmtId="9" fontId="4" fillId="5" borderId="22" xfId="0" applyNumberFormat="1" applyFont="1" applyFill="1" applyBorder="1" applyAlignment="1">
      <alignment horizontal="center" vertical="center" wrapText="1"/>
    </xf>
    <xf numFmtId="166" fontId="10" fillId="0" borderId="19" xfId="0" applyNumberFormat="1" applyFont="1" applyFill="1" applyBorder="1" applyAlignment="1">
      <alignment horizontal="center" vertical="center" wrapText="1"/>
    </xf>
    <xf numFmtId="166" fontId="9" fillId="0" borderId="15" xfId="0" applyNumberFormat="1" applyFont="1" applyFill="1" applyBorder="1" applyAlignment="1">
      <alignment horizontal="center" vertical="center"/>
    </xf>
    <xf numFmtId="166" fontId="9" fillId="0" borderId="14" xfId="0" applyNumberFormat="1" applyFont="1" applyFill="1" applyBorder="1" applyAlignment="1">
      <alignment horizontal="center" vertical="center"/>
    </xf>
    <xf numFmtId="0" fontId="12" fillId="0" borderId="22" xfId="0" applyFont="1" applyBorder="1" applyAlignment="1">
      <alignment horizontal="center" vertical="center"/>
    </xf>
    <xf numFmtId="9" fontId="4" fillId="0" borderId="19" xfId="0" applyNumberFormat="1" applyFont="1" applyFill="1" applyBorder="1" applyAlignment="1">
      <alignment horizontal="center" vertical="center"/>
    </xf>
    <xf numFmtId="9" fontId="4" fillId="0" borderId="22" xfId="0" applyNumberFormat="1" applyFont="1" applyFill="1" applyBorder="1" applyAlignment="1">
      <alignment horizontal="center" vertical="center"/>
    </xf>
    <xf numFmtId="9" fontId="10" fillId="0" borderId="19" xfId="0" applyNumberFormat="1" applyFont="1" applyFill="1" applyBorder="1" applyAlignment="1">
      <alignment horizontal="center" vertical="center"/>
    </xf>
    <xf numFmtId="9" fontId="10" fillId="0" borderId="22" xfId="0" applyNumberFormat="1" applyFont="1" applyFill="1" applyBorder="1" applyAlignment="1">
      <alignment horizontal="center" vertical="center"/>
    </xf>
    <xf numFmtId="9" fontId="4" fillId="0" borderId="18" xfId="0" applyNumberFormat="1" applyFont="1" applyFill="1" applyBorder="1" applyAlignment="1">
      <alignment horizontal="center" vertical="center"/>
    </xf>
    <xf numFmtId="9" fontId="4" fillId="0" borderId="32" xfId="0" applyNumberFormat="1" applyFont="1" applyFill="1" applyBorder="1" applyAlignment="1">
      <alignment horizontal="center" vertical="center"/>
    </xf>
    <xf numFmtId="9" fontId="4" fillId="0" borderId="33" xfId="0" applyNumberFormat="1" applyFont="1" applyFill="1" applyBorder="1" applyAlignment="1">
      <alignment horizontal="center" vertical="center"/>
    </xf>
    <xf numFmtId="9" fontId="4" fillId="0" borderId="14" xfId="0" applyNumberFormat="1" applyFont="1" applyFill="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justify" vertical="center" wrapText="1"/>
    </xf>
    <xf numFmtId="9" fontId="4" fillId="0" borderId="18" xfId="0" applyNumberFormat="1" applyFont="1" applyFill="1" applyBorder="1" applyAlignment="1">
      <alignment horizontal="center" vertical="center" wrapText="1"/>
    </xf>
    <xf numFmtId="9" fontId="4" fillId="0" borderId="19" xfId="0" applyNumberFormat="1" applyFont="1" applyFill="1" applyBorder="1" applyAlignment="1">
      <alignment horizontal="center" vertical="center" wrapText="1"/>
    </xf>
    <xf numFmtId="9" fontId="4" fillId="0" borderId="32" xfId="0" applyNumberFormat="1" applyFont="1" applyFill="1" applyBorder="1" applyAlignment="1">
      <alignment horizontal="center" vertical="center" wrapText="1"/>
    </xf>
    <xf numFmtId="9" fontId="4" fillId="0" borderId="33" xfId="0" applyNumberFormat="1" applyFont="1" applyFill="1" applyBorder="1" applyAlignment="1">
      <alignment horizontal="center" vertical="center" wrapText="1"/>
    </xf>
    <xf numFmtId="9" fontId="4" fillId="0" borderId="14" xfId="0" applyNumberFormat="1" applyFont="1" applyFill="1" applyBorder="1" applyAlignment="1">
      <alignment horizontal="center" vertical="center" wrapText="1"/>
    </xf>
    <xf numFmtId="9" fontId="4" fillId="0" borderId="22" xfId="0" applyNumberFormat="1" applyFont="1" applyFill="1" applyBorder="1" applyAlignment="1">
      <alignment horizontal="center" vertical="center" wrapText="1"/>
    </xf>
    <xf numFmtId="0" fontId="8" fillId="0" borderId="19" xfId="0" applyFont="1" applyBorder="1" applyAlignment="1">
      <alignment horizontal="center" vertical="center" textRotation="90" wrapText="1"/>
    </xf>
    <xf numFmtId="0" fontId="8" fillId="0" borderId="22" xfId="0" applyFont="1" applyBorder="1" applyAlignment="1">
      <alignment horizontal="center" vertical="center" textRotation="90" wrapText="1"/>
    </xf>
    <xf numFmtId="9" fontId="10" fillId="0" borderId="19" xfId="0" applyNumberFormat="1" applyFont="1" applyFill="1" applyBorder="1" applyAlignment="1">
      <alignment horizontal="center" vertical="center" wrapText="1"/>
    </xf>
    <xf numFmtId="9" fontId="10" fillId="0" borderId="22" xfId="0" applyNumberFormat="1" applyFont="1" applyFill="1" applyBorder="1" applyAlignment="1">
      <alignment horizontal="center" vertical="center" wrapText="1"/>
    </xf>
    <xf numFmtId="166" fontId="10" fillId="0" borderId="15" xfId="0" applyNumberFormat="1" applyFont="1" applyFill="1" applyBorder="1" applyAlignment="1">
      <alignment vertical="center" wrapText="1"/>
    </xf>
    <xf numFmtId="166" fontId="10" fillId="0" borderId="19" xfId="0" applyNumberFormat="1" applyFont="1" applyFill="1" applyBorder="1" applyAlignment="1">
      <alignment vertical="center" wrapText="1"/>
    </xf>
    <xf numFmtId="166" fontId="10" fillId="0" borderId="14" xfId="0" applyNumberFormat="1" applyFont="1" applyFill="1" applyBorder="1" applyAlignment="1">
      <alignment vertical="center" wrapText="1"/>
    </xf>
    <xf numFmtId="0" fontId="10" fillId="0" borderId="58" xfId="0" applyFont="1" applyFill="1" applyBorder="1" applyAlignment="1">
      <alignment horizontal="justify" vertical="center" wrapText="1"/>
    </xf>
    <xf numFmtId="9" fontId="18" fillId="0" borderId="50" xfId="0" applyNumberFormat="1" applyFont="1" applyFill="1" applyBorder="1" applyAlignment="1">
      <alignment horizontal="center" vertical="center" wrapText="1"/>
    </xf>
    <xf numFmtId="9" fontId="18" fillId="0" borderId="5" xfId="0" applyNumberFormat="1" applyFont="1" applyFill="1" applyBorder="1" applyAlignment="1">
      <alignment vertical="center" wrapText="1"/>
    </xf>
    <xf numFmtId="0" fontId="18" fillId="0" borderId="5" xfId="0" applyNumberFormat="1" applyFont="1" applyFill="1" applyBorder="1" applyAlignment="1">
      <alignment vertical="center" wrapText="1"/>
    </xf>
    <xf numFmtId="0" fontId="4" fillId="0" borderId="14" xfId="0" quotePrefix="1" applyFont="1" applyBorder="1" applyAlignment="1">
      <alignment horizontal="justify" vertical="center" wrapText="1"/>
    </xf>
    <xf numFmtId="0" fontId="4" fillId="0" borderId="12" xfId="0" applyFont="1" applyBorder="1" applyAlignment="1">
      <alignment horizontal="justify" vertical="center" wrapText="1"/>
    </xf>
    <xf numFmtId="164" fontId="4" fillId="0" borderId="58" xfId="2" applyFont="1" applyBorder="1" applyAlignment="1">
      <alignment horizontal="center" vertical="center" wrapText="1"/>
    </xf>
    <xf numFmtId="166" fontId="9" fillId="0" borderId="36" xfId="0" applyNumberFormat="1" applyFont="1" applyFill="1" applyBorder="1" applyAlignment="1">
      <alignment horizontal="center" vertical="center" wrapText="1"/>
    </xf>
    <xf numFmtId="0" fontId="4" fillId="0" borderId="19" xfId="0" applyFont="1" applyBorder="1" applyAlignment="1">
      <alignment horizontal="center" vertical="center"/>
    </xf>
    <xf numFmtId="9" fontId="4" fillId="5" borderId="19" xfId="0" applyNumberFormat="1" applyFont="1" applyFill="1" applyBorder="1" applyAlignment="1">
      <alignment horizontal="center" vertical="center" wrapText="1"/>
    </xf>
    <xf numFmtId="0" fontId="18" fillId="0" borderId="15" xfId="0" applyNumberFormat="1" applyFont="1" applyFill="1" applyBorder="1" applyAlignment="1">
      <alignment vertical="center" wrapText="1"/>
    </xf>
    <xf numFmtId="0" fontId="18" fillId="0" borderId="19" xfId="0" applyNumberFormat="1" applyFont="1" applyFill="1" applyBorder="1" applyAlignment="1">
      <alignment vertical="center" wrapText="1"/>
    </xf>
    <xf numFmtId="0" fontId="18" fillId="0" borderId="22" xfId="0" applyNumberFormat="1" applyFont="1" applyFill="1" applyBorder="1" applyAlignment="1">
      <alignment vertical="center" wrapText="1"/>
    </xf>
    <xf numFmtId="9" fontId="10" fillId="0" borderId="20" xfId="0" applyNumberFormat="1" applyFont="1" applyFill="1" applyBorder="1" applyAlignment="1">
      <alignment horizontal="left" vertical="center" wrapText="1"/>
    </xf>
    <xf numFmtId="9" fontId="4" fillId="0" borderId="5" xfId="1" applyFont="1" applyFill="1" applyBorder="1" applyAlignment="1">
      <alignment horizontal="center" vertical="center" wrapText="1"/>
    </xf>
    <xf numFmtId="9" fontId="10" fillId="0" borderId="48" xfId="0" applyNumberFormat="1" applyFont="1" applyFill="1" applyBorder="1" applyAlignment="1">
      <alignment horizontal="center" vertical="center" wrapText="1"/>
    </xf>
    <xf numFmtId="0" fontId="10" fillId="0" borderId="5" xfId="0" applyFont="1" applyFill="1" applyBorder="1" applyAlignment="1">
      <alignment vertical="center" wrapText="1"/>
    </xf>
    <xf numFmtId="164" fontId="9" fillId="0" borderId="5" xfId="2" applyFont="1" applyBorder="1" applyAlignment="1">
      <alignment horizontal="center" vertical="center" wrapText="1"/>
    </xf>
    <xf numFmtId="166" fontId="9" fillId="7" borderId="36" xfId="0" applyNumberFormat="1" applyFont="1" applyFill="1" applyBorder="1" applyAlignment="1">
      <alignment horizontal="center" vertical="center" wrapText="1"/>
    </xf>
    <xf numFmtId="166" fontId="10" fillId="13" borderId="5" xfId="0" applyNumberFormat="1" applyFont="1" applyFill="1" applyBorder="1" applyAlignment="1">
      <alignment horizontal="center" vertical="center" wrapText="1"/>
    </xf>
    <xf numFmtId="166" fontId="10" fillId="13" borderId="36" xfId="0" applyNumberFormat="1" applyFont="1" applyFill="1" applyBorder="1" applyAlignment="1">
      <alignment horizontal="center" vertical="center" wrapText="1"/>
    </xf>
    <xf numFmtId="164" fontId="4" fillId="0" borderId="74" xfId="2" applyFont="1" applyBorder="1" applyAlignment="1">
      <alignment horizontal="center" vertical="center" wrapText="1"/>
    </xf>
    <xf numFmtId="164" fontId="9" fillId="0" borderId="5" xfId="2" applyFont="1" applyFill="1" applyBorder="1" applyAlignment="1">
      <alignment horizontal="center" vertical="center" wrapText="1"/>
    </xf>
    <xf numFmtId="167" fontId="0" fillId="0" borderId="0" xfId="2" applyNumberFormat="1" applyFont="1" applyAlignment="1">
      <alignment vertical="center"/>
    </xf>
    <xf numFmtId="164" fontId="9" fillId="0" borderId="36" xfId="2" applyFont="1" applyFill="1" applyBorder="1" applyAlignment="1">
      <alignment horizontal="center" vertical="center" wrapText="1"/>
    </xf>
    <xf numFmtId="166" fontId="21" fillId="6" borderId="56" xfId="2" applyNumberFormat="1" applyFont="1" applyFill="1" applyBorder="1" applyAlignment="1">
      <alignment horizontal="center" vertical="center"/>
    </xf>
    <xf numFmtId="164" fontId="10" fillId="13" borderId="5" xfId="2" applyFont="1" applyFill="1" applyBorder="1" applyAlignment="1">
      <alignment horizontal="center" vertical="center" wrapText="1"/>
    </xf>
    <xf numFmtId="164" fontId="9" fillId="7" borderId="36" xfId="2" applyFont="1" applyFill="1" applyBorder="1" applyAlignment="1">
      <alignment horizontal="center" vertical="center" wrapText="1"/>
    </xf>
    <xf numFmtId="164" fontId="10" fillId="13" borderId="36" xfId="2" applyFont="1" applyFill="1" applyBorder="1" applyAlignment="1">
      <alignment horizontal="center" vertical="center" wrapText="1"/>
    </xf>
    <xf numFmtId="167" fontId="9" fillId="0" borderId="5" xfId="2" applyNumberFormat="1" applyFont="1" applyBorder="1" applyAlignment="1">
      <alignment horizontal="center" vertical="center" wrapText="1"/>
    </xf>
    <xf numFmtId="167" fontId="9" fillId="0" borderId="5" xfId="2" applyNumberFormat="1" applyFont="1" applyFill="1" applyBorder="1" applyAlignment="1">
      <alignment horizontal="center" vertical="center" wrapText="1"/>
    </xf>
    <xf numFmtId="164" fontId="10" fillId="0" borderId="15" xfId="2" applyNumberFormat="1" applyFont="1" applyFill="1" applyBorder="1" applyAlignment="1">
      <alignment horizontal="center" vertical="center" wrapText="1"/>
    </xf>
    <xf numFmtId="164" fontId="10" fillId="0" borderId="19" xfId="2" applyNumberFormat="1"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10" fillId="0" borderId="19" xfId="0" applyFont="1" applyBorder="1" applyAlignment="1">
      <alignment vertical="center" wrapText="1"/>
    </xf>
    <xf numFmtId="0" fontId="10" fillId="0" borderId="22" xfId="0" applyFont="1" applyBorder="1" applyAlignment="1">
      <alignment vertical="center" wrapText="1"/>
    </xf>
    <xf numFmtId="0" fontId="10" fillId="0" borderId="5" xfId="4" quotePrefix="1" applyFont="1" applyBorder="1" applyAlignment="1">
      <alignment horizontal="left" vertical="center"/>
    </xf>
    <xf numFmtId="0" fontId="10" fillId="0" borderId="5" xfId="4" quotePrefix="1" applyFont="1" applyBorder="1" applyAlignment="1">
      <alignment vertical="center" wrapText="1"/>
    </xf>
    <xf numFmtId="9" fontId="10" fillId="0" borderId="20" xfId="0" applyNumberFormat="1" applyFont="1" applyFill="1" applyBorder="1" applyAlignment="1">
      <alignment horizontal="left" vertical="top" wrapText="1"/>
    </xf>
    <xf numFmtId="9" fontId="10" fillId="0" borderId="5" xfId="0" applyNumberFormat="1" applyFont="1" applyFill="1" applyBorder="1" applyAlignment="1">
      <alignment vertical="center" wrapText="1"/>
    </xf>
    <xf numFmtId="0" fontId="4" fillId="0" borderId="14" xfId="0" applyFont="1" applyFill="1" applyBorder="1" applyAlignment="1">
      <alignment horizontal="justify" vertical="center" wrapText="1"/>
    </xf>
    <xf numFmtId="9" fontId="4" fillId="0" borderId="31"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1" fontId="4" fillId="0" borderId="14"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9" fontId="4" fillId="0" borderId="34"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0" fillId="0" borderId="0" xfId="0" applyFont="1" applyFill="1" applyAlignment="1">
      <alignment vertical="center"/>
    </xf>
    <xf numFmtId="0" fontId="8" fillId="0" borderId="26" xfId="0" applyFont="1" applyFill="1" applyBorder="1" applyAlignment="1">
      <alignment horizontal="center" vertical="center" textRotation="90" wrapText="1"/>
    </xf>
    <xf numFmtId="0" fontId="8" fillId="0" borderId="19" xfId="0" applyFont="1" applyFill="1" applyBorder="1" applyAlignment="1">
      <alignment horizontal="center" vertical="center" textRotation="90" wrapText="1"/>
    </xf>
    <xf numFmtId="0" fontId="4" fillId="0" borderId="19" xfId="0" applyFont="1" applyFill="1" applyBorder="1" applyAlignment="1">
      <alignment vertical="center" wrapText="1"/>
    </xf>
    <xf numFmtId="0" fontId="10" fillId="0" borderId="9" xfId="0" applyFont="1" applyFill="1" applyBorder="1" applyAlignment="1">
      <alignment horizontal="center" vertical="center" wrapText="1"/>
    </xf>
    <xf numFmtId="0" fontId="0" fillId="0" borderId="0" xfId="0" applyFont="1" applyFill="1"/>
    <xf numFmtId="0" fontId="0" fillId="0" borderId="0" xfId="0" applyFont="1" applyFill="1" applyAlignment="1"/>
    <xf numFmtId="166" fontId="4" fillId="0" borderId="5"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11" fillId="0" borderId="5" xfId="0" applyFont="1" applyFill="1" applyBorder="1" applyAlignment="1"/>
    <xf numFmtId="0" fontId="11" fillId="0" borderId="21" xfId="0" applyFont="1" applyFill="1" applyBorder="1" applyAlignment="1"/>
    <xf numFmtId="0" fontId="11" fillId="0" borderId="54" xfId="0" applyFont="1" applyFill="1" applyBorder="1" applyAlignment="1"/>
    <xf numFmtId="166" fontId="10" fillId="0" borderId="21" xfId="0" applyNumberFormat="1" applyFont="1" applyFill="1" applyBorder="1" applyAlignment="1">
      <alignment horizontal="center" vertical="center"/>
    </xf>
    <xf numFmtId="166" fontId="10" fillId="0" borderId="5" xfId="0" applyNumberFormat="1" applyFont="1" applyFill="1" applyBorder="1" applyAlignment="1">
      <alignment horizontal="center" vertical="center"/>
    </xf>
    <xf numFmtId="9" fontId="10" fillId="0" borderId="5" xfId="1" applyFont="1" applyFill="1" applyBorder="1" applyAlignment="1">
      <alignment horizontal="center" vertical="center"/>
    </xf>
    <xf numFmtId="164" fontId="10" fillId="0" borderId="5" xfId="2" applyFont="1" applyFill="1" applyBorder="1" applyAlignment="1">
      <alignment horizontal="center" vertical="center"/>
    </xf>
    <xf numFmtId="0" fontId="10" fillId="0" borderId="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164" fontId="10" fillId="0" borderId="15" xfId="2" applyFont="1" applyFill="1" applyBorder="1" applyAlignment="1">
      <alignment horizontal="center" vertical="center" wrapText="1"/>
    </xf>
    <xf numFmtId="0" fontId="4" fillId="0" borderId="15" xfId="0" quotePrefix="1" applyFont="1" applyFill="1" applyBorder="1" applyAlignment="1">
      <alignment horizontal="center" vertical="center" wrapText="1"/>
    </xf>
    <xf numFmtId="166" fontId="0" fillId="0" borderId="0" xfId="0" applyNumberFormat="1" applyFont="1" applyFill="1" applyAlignment="1">
      <alignment vertical="center"/>
    </xf>
    <xf numFmtId="164" fontId="9" fillId="0" borderId="14" xfId="2" applyNumberFormat="1" applyFont="1" applyFill="1" applyBorder="1" applyAlignment="1">
      <alignment horizontal="center" vertical="center" wrapText="1"/>
    </xf>
    <xf numFmtId="0" fontId="0" fillId="0" borderId="4" xfId="0" applyFont="1" applyFill="1" applyBorder="1" applyAlignment="1">
      <alignment vertical="center"/>
    </xf>
    <xf numFmtId="167" fontId="21" fillId="6" borderId="56" xfId="2" applyNumberFormat="1" applyFont="1" applyFill="1" applyBorder="1" applyAlignment="1">
      <alignment horizontal="center" vertical="center"/>
    </xf>
    <xf numFmtId="167" fontId="9" fillId="14" borderId="5" xfId="2" applyNumberFormat="1" applyFont="1" applyFill="1" applyBorder="1" applyAlignment="1">
      <alignment horizontal="center" vertical="center" wrapText="1"/>
    </xf>
    <xf numFmtId="0" fontId="4" fillId="0" borderId="5" xfId="0" applyFont="1" applyBorder="1" applyAlignment="1">
      <alignment horizontal="center" vertical="center" wrapText="1"/>
    </xf>
    <xf numFmtId="164" fontId="10" fillId="0" borderId="19" xfId="2"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14" xfId="0" applyFont="1" applyFill="1" applyBorder="1" applyAlignment="1">
      <alignment horizontal="center" vertical="center" wrapText="1"/>
    </xf>
    <xf numFmtId="9" fontId="10" fillId="0" borderId="15" xfId="0" applyNumberFormat="1" applyFont="1" applyFill="1" applyBorder="1" applyAlignment="1">
      <alignment horizontal="center" vertical="center" wrapText="1"/>
    </xf>
    <xf numFmtId="9" fontId="10" fillId="0" borderId="14" xfId="0" applyNumberFormat="1" applyFont="1" applyFill="1" applyBorder="1" applyAlignment="1">
      <alignment horizontal="center" vertical="center" wrapText="1"/>
    </xf>
    <xf numFmtId="164" fontId="9" fillId="14" borderId="14" xfId="2" applyFont="1" applyFill="1" applyBorder="1" applyAlignment="1">
      <alignment horizontal="center" vertical="center" wrapText="1"/>
    </xf>
    <xf numFmtId="167" fontId="10" fillId="0" borderId="19" xfId="2" applyNumberFormat="1" applyFont="1" applyFill="1" applyBorder="1" applyAlignment="1">
      <alignment horizontal="center" vertical="center"/>
    </xf>
    <xf numFmtId="164" fontId="9" fillId="0" borderId="15" xfId="2" applyFont="1" applyFill="1" applyBorder="1" applyAlignment="1">
      <alignment horizontal="center" vertical="center" wrapText="1"/>
    </xf>
    <xf numFmtId="164" fontId="9" fillId="0" borderId="19" xfId="2" applyFont="1" applyFill="1" applyBorder="1" applyAlignment="1">
      <alignment horizontal="center" vertical="center" wrapText="1"/>
    </xf>
    <xf numFmtId="164" fontId="9" fillId="0" borderId="14" xfId="2" applyFont="1" applyFill="1" applyBorder="1" applyAlignment="1">
      <alignment horizontal="center" vertical="center" wrapText="1"/>
    </xf>
    <xf numFmtId="9" fontId="9" fillId="0" borderId="14" xfId="1" applyFont="1" applyFill="1" applyBorder="1" applyAlignment="1">
      <alignment horizontal="center" vertical="center" wrapText="1"/>
    </xf>
    <xf numFmtId="164" fontId="4" fillId="14" borderId="14" xfId="2" applyFont="1" applyFill="1" applyBorder="1" applyAlignment="1">
      <alignment horizontal="center" vertical="center" wrapText="1"/>
    </xf>
    <xf numFmtId="0" fontId="4" fillId="0" borderId="19" xfId="0" quotePrefix="1" applyFont="1" applyBorder="1" applyAlignment="1">
      <alignment horizontal="center" vertical="center" wrapText="1"/>
    </xf>
    <xf numFmtId="166" fontId="10" fillId="0" borderId="19" xfId="0" applyNumberFormat="1" applyFont="1" applyFill="1" applyBorder="1" applyAlignment="1">
      <alignment horizontal="center" vertical="center"/>
    </xf>
    <xf numFmtId="166" fontId="10" fillId="6" borderId="19" xfId="0" applyNumberFormat="1" applyFont="1" applyFill="1" applyBorder="1" applyAlignment="1">
      <alignment horizontal="center" vertical="center"/>
    </xf>
    <xf numFmtId="0" fontId="4" fillId="0" borderId="19" xfId="0" applyFont="1" applyBorder="1" applyAlignment="1">
      <alignment horizontal="center" vertical="center" wrapText="1"/>
    </xf>
    <xf numFmtId="166" fontId="10" fillId="0" borderId="19" xfId="0" applyNumberFormat="1" applyFont="1" applyBorder="1" applyAlignment="1">
      <alignment horizontal="center" vertical="center"/>
    </xf>
    <xf numFmtId="166" fontId="9" fillId="0" borderId="15" xfId="0" applyNumberFormat="1" applyFont="1" applyFill="1" applyBorder="1" applyAlignment="1">
      <alignment horizontal="center" vertical="center" wrapText="1"/>
    </xf>
    <xf numFmtId="166" fontId="9" fillId="0" borderId="19" xfId="0" applyNumberFormat="1" applyFont="1" applyFill="1" applyBorder="1" applyAlignment="1">
      <alignment horizontal="center" vertical="center" wrapText="1"/>
    </xf>
    <xf numFmtId="166" fontId="9" fillId="0" borderId="14"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166" fontId="4" fillId="0" borderId="14"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9" xfId="0" quotePrefix="1" applyFont="1" applyFill="1" applyBorder="1" applyAlignment="1">
      <alignment horizontal="center" vertical="center" wrapText="1"/>
    </xf>
    <xf numFmtId="0" fontId="9" fillId="0" borderId="19" xfId="0" applyFont="1" applyBorder="1" applyAlignment="1">
      <alignment horizontal="center" vertical="center" wrapText="1"/>
    </xf>
    <xf numFmtId="167" fontId="9" fillId="0" borderId="19" xfId="2" applyNumberFormat="1" applyFont="1" applyBorder="1" applyAlignment="1">
      <alignment horizontal="center" vertical="center" wrapText="1"/>
    </xf>
    <xf numFmtId="164" fontId="10" fillId="6" borderId="19" xfId="2" applyFont="1" applyFill="1" applyBorder="1" applyAlignment="1">
      <alignment horizontal="center" vertical="center"/>
    </xf>
    <xf numFmtId="166" fontId="9" fillId="0" borderId="14" xfId="0" applyNumberFormat="1" applyFont="1" applyBorder="1" applyAlignment="1">
      <alignment horizontal="center" vertical="center" wrapText="1"/>
    </xf>
    <xf numFmtId="0" fontId="18" fillId="0" borderId="15"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xf>
    <xf numFmtId="9" fontId="18" fillId="0" borderId="15" xfId="0" applyNumberFormat="1" applyFont="1" applyFill="1" applyBorder="1" applyAlignment="1">
      <alignment horizontal="center" vertical="center" wrapText="1"/>
    </xf>
    <xf numFmtId="0" fontId="2" fillId="6" borderId="55" xfId="0" applyFont="1" applyFill="1" applyBorder="1" applyAlignment="1">
      <alignment vertical="center"/>
    </xf>
    <xf numFmtId="0" fontId="2" fillId="6" borderId="56" xfId="0" applyFont="1" applyFill="1" applyBorder="1" applyAlignment="1">
      <alignment vertical="center"/>
    </xf>
    <xf numFmtId="166" fontId="10" fillId="9" borderId="19" xfId="0" applyNumberFormat="1" applyFont="1" applyFill="1" applyBorder="1" applyAlignment="1">
      <alignment horizontal="center" vertical="center"/>
    </xf>
    <xf numFmtId="164" fontId="10" fillId="9" borderId="19" xfId="2" applyFont="1" applyFill="1" applyBorder="1" applyAlignment="1">
      <alignment horizontal="center" vertical="center"/>
    </xf>
    <xf numFmtId="164" fontId="4" fillId="7" borderId="14" xfId="2" applyFont="1" applyFill="1" applyBorder="1" applyAlignment="1">
      <alignment horizontal="center" vertical="center" wrapText="1"/>
    </xf>
    <xf numFmtId="166" fontId="9" fillId="0" borderId="14" xfId="0" applyNumberFormat="1" applyFont="1" applyFill="1" applyBorder="1" applyAlignment="1">
      <alignment horizontal="center" vertical="center" wrapText="1"/>
    </xf>
    <xf numFmtId="9" fontId="9" fillId="0" borderId="14" xfId="1" applyFont="1" applyFill="1" applyBorder="1" applyAlignment="1">
      <alignment horizontal="center" vertical="center" wrapText="1"/>
    </xf>
    <xf numFmtId="167" fontId="9" fillId="0" borderId="15" xfId="2" applyNumberFormat="1" applyFont="1" applyFill="1" applyBorder="1" applyAlignment="1">
      <alignment horizontal="center" vertical="center" wrapText="1"/>
    </xf>
    <xf numFmtId="167" fontId="9" fillId="0" borderId="19" xfId="2" applyNumberFormat="1" applyFont="1" applyFill="1" applyBorder="1" applyAlignment="1">
      <alignment horizontal="center" vertical="center" wrapText="1"/>
    </xf>
    <xf numFmtId="167" fontId="9" fillId="0" borderId="14" xfId="2" applyNumberFormat="1" applyFont="1" applyFill="1" applyBorder="1" applyAlignment="1">
      <alignment horizontal="center" vertical="center" wrapText="1"/>
    </xf>
    <xf numFmtId="167" fontId="10" fillId="14" borderId="19" xfId="2" applyNumberFormat="1" applyFont="1" applyFill="1" applyBorder="1" applyAlignment="1">
      <alignment horizontal="center" vertical="center"/>
    </xf>
    <xf numFmtId="167" fontId="10" fillId="0" borderId="19" xfId="2" applyNumberFormat="1"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9" fontId="21" fillId="6" borderId="57" xfId="1" applyFont="1" applyFill="1" applyBorder="1" applyAlignment="1">
      <alignment horizontal="center" vertical="center"/>
    </xf>
    <xf numFmtId="164" fontId="21" fillId="6" borderId="57" xfId="2" applyFont="1" applyFill="1" applyBorder="1" applyAlignment="1">
      <alignment horizontal="center" vertical="center"/>
    </xf>
    <xf numFmtId="167" fontId="21" fillId="6" borderId="57" xfId="2" applyNumberFormat="1" applyFont="1" applyFill="1" applyBorder="1" applyAlignment="1">
      <alignment horizontal="center" vertical="center"/>
    </xf>
    <xf numFmtId="167" fontId="10" fillId="0" borderId="19" xfId="2" applyNumberFormat="1" applyFont="1" applyBorder="1" applyAlignment="1">
      <alignment vertical="center" wrapText="1"/>
    </xf>
    <xf numFmtId="167" fontId="10" fillId="0" borderId="22" xfId="2" applyNumberFormat="1" applyFont="1" applyBorder="1" applyAlignment="1">
      <alignment vertical="center" wrapText="1"/>
    </xf>
    <xf numFmtId="167" fontId="9" fillId="14" borderId="14" xfId="2" applyNumberFormat="1" applyFont="1" applyFill="1" applyBorder="1" applyAlignment="1">
      <alignment horizontal="center" vertical="center" wrapText="1"/>
    </xf>
    <xf numFmtId="167" fontId="9" fillId="0" borderId="5" xfId="1" applyNumberFormat="1" applyFont="1" applyBorder="1" applyAlignment="1">
      <alignment horizontal="center" vertical="center" wrapText="1"/>
    </xf>
    <xf numFmtId="167" fontId="9" fillId="0" borderId="14" xfId="0" applyNumberFormat="1" applyFont="1" applyFill="1" applyBorder="1" applyAlignment="1">
      <alignment horizontal="center" vertical="center" wrapText="1"/>
    </xf>
    <xf numFmtId="167" fontId="9" fillId="0" borderId="14" xfId="1" applyNumberFormat="1" applyFont="1" applyFill="1" applyBorder="1" applyAlignment="1">
      <alignment horizontal="center" vertical="center" wrapText="1"/>
    </xf>
    <xf numFmtId="167" fontId="10" fillId="0" borderId="5" xfId="2" applyNumberFormat="1" applyFont="1" applyFill="1" applyBorder="1" applyAlignment="1">
      <alignment horizontal="center" vertical="center"/>
    </xf>
    <xf numFmtId="167" fontId="10" fillId="0" borderId="5" xfId="0" applyNumberFormat="1" applyFont="1" applyFill="1" applyBorder="1" applyAlignment="1">
      <alignment horizontal="center" vertical="center"/>
    </xf>
    <xf numFmtId="167" fontId="10" fillId="0" borderId="5" xfId="1" applyNumberFormat="1" applyFont="1" applyFill="1" applyBorder="1" applyAlignment="1">
      <alignment horizontal="center" vertical="center"/>
    </xf>
    <xf numFmtId="167" fontId="4" fillId="14" borderId="14" xfId="2" applyNumberFormat="1" applyFont="1" applyFill="1" applyBorder="1" applyAlignment="1">
      <alignment horizontal="center" vertical="center" wrapText="1"/>
    </xf>
    <xf numFmtId="167" fontId="4" fillId="0" borderId="58" xfId="2" applyNumberFormat="1" applyFont="1" applyBorder="1" applyAlignment="1">
      <alignment horizontal="center" vertical="center" wrapText="1"/>
    </xf>
    <xf numFmtId="167" fontId="10" fillId="14" borderId="5" xfId="2" applyNumberFormat="1" applyFont="1" applyFill="1" applyBorder="1" applyAlignment="1">
      <alignment horizontal="center" vertical="center" wrapText="1"/>
    </xf>
    <xf numFmtId="167" fontId="9" fillId="14" borderId="36" xfId="2" applyNumberFormat="1" applyFont="1" applyFill="1" applyBorder="1" applyAlignment="1">
      <alignment horizontal="center" vertical="center" wrapText="1"/>
    </xf>
    <xf numFmtId="167" fontId="9" fillId="0" borderId="36" xfId="2" applyNumberFormat="1" applyFont="1" applyFill="1" applyBorder="1" applyAlignment="1">
      <alignment horizontal="center" vertical="center" wrapText="1"/>
    </xf>
    <xf numFmtId="167" fontId="10" fillId="14" borderId="36" xfId="2" applyNumberFormat="1" applyFont="1" applyFill="1" applyBorder="1" applyAlignment="1">
      <alignment horizontal="center" vertical="center" wrapText="1"/>
    </xf>
    <xf numFmtId="167" fontId="10" fillId="14" borderId="15" xfId="2" applyNumberFormat="1" applyFont="1" applyFill="1" applyBorder="1" applyAlignment="1">
      <alignment horizontal="center" vertical="center" wrapText="1"/>
    </xf>
    <xf numFmtId="167" fontId="10" fillId="14" borderId="19" xfId="2" applyNumberFormat="1" applyFont="1" applyFill="1" applyBorder="1" applyAlignment="1">
      <alignment horizontal="center" vertical="center" wrapText="1"/>
    </xf>
    <xf numFmtId="166" fontId="21" fillId="6" borderId="57" xfId="2" applyNumberFormat="1" applyFont="1" applyFill="1" applyBorder="1" applyAlignment="1">
      <alignment horizontal="center" vertical="center"/>
    </xf>
    <xf numFmtId="167" fontId="9" fillId="8" borderId="36" xfId="2" applyNumberFormat="1" applyFont="1" applyFill="1" applyBorder="1" applyAlignment="1">
      <alignment horizontal="center" vertical="center" wrapText="1"/>
    </xf>
    <xf numFmtId="167" fontId="4" fillId="8" borderId="36" xfId="2" applyNumberFormat="1" applyFont="1" applyFill="1" applyBorder="1" applyAlignment="1">
      <alignment horizontal="center" vertical="center" wrapText="1"/>
    </xf>
    <xf numFmtId="9" fontId="2" fillId="6" borderId="55" xfId="1" applyFont="1" applyFill="1" applyBorder="1" applyAlignment="1">
      <alignment horizontal="center" vertical="center"/>
    </xf>
    <xf numFmtId="1" fontId="4" fillId="0" borderId="14" xfId="3" applyNumberFormat="1" applyFont="1" applyFill="1" applyBorder="1" applyAlignment="1">
      <alignment horizontal="center" vertical="center" wrapText="1"/>
    </xf>
    <xf numFmtId="9" fontId="4" fillId="0" borderId="14" xfId="1"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167" fontId="9" fillId="14" borderId="14" xfId="2" applyNumberFormat="1" applyFont="1" applyFill="1" applyBorder="1" applyAlignment="1">
      <alignment horizontal="center" vertical="center" wrapText="1"/>
    </xf>
    <xf numFmtId="167" fontId="9" fillId="0" borderId="15" xfId="2" applyNumberFormat="1" applyFont="1" applyFill="1" applyBorder="1" applyAlignment="1">
      <alignment horizontal="center" vertical="center" wrapText="1"/>
    </xf>
    <xf numFmtId="167" fontId="9" fillId="0" borderId="19" xfId="2" applyNumberFormat="1" applyFont="1" applyFill="1" applyBorder="1" applyAlignment="1">
      <alignment horizontal="center" vertical="center" wrapText="1"/>
    </xf>
    <xf numFmtId="167" fontId="9" fillId="0" borderId="14" xfId="2" applyNumberFormat="1" applyFont="1" applyFill="1" applyBorder="1" applyAlignment="1">
      <alignment horizontal="center" vertical="center" wrapText="1"/>
    </xf>
    <xf numFmtId="167" fontId="10" fillId="14" borderId="19" xfId="2" applyNumberFormat="1" applyFont="1" applyFill="1" applyBorder="1" applyAlignment="1">
      <alignment horizontal="center" vertical="center"/>
    </xf>
    <xf numFmtId="167" fontId="10" fillId="0" borderId="19" xfId="2" applyNumberFormat="1" applyFont="1" applyFill="1" applyBorder="1" applyAlignment="1">
      <alignment horizontal="center" vertical="center"/>
    </xf>
    <xf numFmtId="9" fontId="9" fillId="0" borderId="14" xfId="1" applyFont="1" applyFill="1" applyBorder="1" applyAlignment="1">
      <alignment horizontal="center" vertical="center" wrapText="1"/>
    </xf>
    <xf numFmtId="167" fontId="4" fillId="14" borderId="14" xfId="2" applyNumberFormat="1" applyFont="1" applyFill="1" applyBorder="1" applyAlignment="1">
      <alignment horizontal="center" vertical="center" wrapText="1"/>
    </xf>
    <xf numFmtId="167" fontId="10" fillId="14" borderId="19" xfId="2" applyNumberFormat="1" applyFont="1" applyFill="1" applyBorder="1" applyAlignment="1">
      <alignment horizontal="center" vertical="center" wrapText="1"/>
    </xf>
    <xf numFmtId="166" fontId="9" fillId="0" borderId="14" xfId="0" applyNumberFormat="1" applyFont="1" applyFill="1" applyBorder="1" applyAlignment="1">
      <alignment horizontal="center" vertical="center" wrapText="1"/>
    </xf>
    <xf numFmtId="9" fontId="10" fillId="0" borderId="5" xfId="0" applyNumberFormat="1" applyFont="1" applyFill="1" applyBorder="1" applyAlignment="1">
      <alignment horizontal="left" vertical="top" wrapText="1"/>
    </xf>
    <xf numFmtId="9" fontId="4" fillId="0" borderId="14" xfId="1" applyFont="1" applyFill="1" applyBorder="1" applyAlignment="1">
      <alignment horizontal="center" vertical="center"/>
    </xf>
    <xf numFmtId="0" fontId="1" fillId="8" borderId="0" xfId="0" applyFont="1" applyFill="1" applyAlignment="1">
      <alignment vertical="center"/>
    </xf>
    <xf numFmtId="0" fontId="4" fillId="8" borderId="14" xfId="0" applyFont="1" applyFill="1" applyBorder="1" applyAlignment="1">
      <alignment horizontal="center" vertical="center" wrapText="1"/>
    </xf>
    <xf numFmtId="0" fontId="4" fillId="8" borderId="14" xfId="0" applyFont="1" applyFill="1" applyBorder="1" applyAlignment="1">
      <alignment horizontal="center" vertical="center"/>
    </xf>
    <xf numFmtId="0" fontId="4" fillId="8" borderId="5" xfId="0" applyFont="1" applyFill="1" applyBorder="1" applyAlignment="1">
      <alignment horizontal="center" vertical="center" wrapText="1"/>
    </xf>
    <xf numFmtId="0" fontId="4" fillId="8" borderId="5" xfId="0" applyFont="1" applyFill="1" applyBorder="1" applyAlignment="1">
      <alignment horizontal="center" vertical="center"/>
    </xf>
    <xf numFmtId="1" fontId="4" fillId="8" borderId="14" xfId="3" applyNumberFormat="1" applyFont="1" applyFill="1" applyBorder="1" applyAlignment="1">
      <alignment horizontal="center" vertical="center" wrapText="1"/>
    </xf>
    <xf numFmtId="9" fontId="4" fillId="8" borderId="14" xfId="1" applyFont="1" applyFill="1" applyBorder="1" applyAlignment="1">
      <alignment horizontal="center" vertical="center"/>
    </xf>
    <xf numFmtId="2" fontId="4" fillId="8" borderId="5" xfId="3" applyNumberFormat="1" applyFont="1" applyFill="1" applyBorder="1" applyAlignment="1">
      <alignment horizontal="center" vertical="center" wrapText="1"/>
    </xf>
    <xf numFmtId="9" fontId="4" fillId="8" borderId="5" xfId="0" applyNumberFormat="1" applyFont="1" applyFill="1" applyBorder="1" applyAlignment="1">
      <alignment horizontal="center" vertical="center"/>
    </xf>
    <xf numFmtId="0" fontId="2" fillId="8" borderId="56" xfId="0" applyFont="1" applyFill="1" applyBorder="1" applyAlignment="1">
      <alignment vertical="center"/>
    </xf>
    <xf numFmtId="9" fontId="2" fillId="8" borderId="53" xfId="1" applyNumberFormat="1" applyFont="1" applyFill="1" applyBorder="1" applyAlignment="1">
      <alignment horizontal="center" vertical="center"/>
    </xf>
    <xf numFmtId="9" fontId="2" fillId="8" borderId="53" xfId="1" applyFont="1" applyFill="1" applyBorder="1" applyAlignment="1">
      <alignment horizontal="center" vertical="center"/>
    </xf>
    <xf numFmtId="0" fontId="2" fillId="8" borderId="57" xfId="0" applyFont="1" applyFill="1" applyBorder="1" applyAlignment="1">
      <alignment vertical="center"/>
    </xf>
    <xf numFmtId="0" fontId="0" fillId="8" borderId="0" xfId="0" applyFont="1" applyFill="1" applyAlignment="1">
      <alignment vertical="center"/>
    </xf>
    <xf numFmtId="0" fontId="0" fillId="8" borderId="0" xfId="0" applyFont="1" applyFill="1" applyAlignment="1"/>
    <xf numFmtId="0" fontId="1" fillId="7" borderId="0" xfId="0" applyFont="1" applyFill="1" applyAlignment="1">
      <alignment vertical="center"/>
    </xf>
    <xf numFmtId="0" fontId="4" fillId="7" borderId="14" xfId="0" applyFont="1" applyFill="1" applyBorder="1" applyAlignment="1">
      <alignment horizontal="center" vertical="center"/>
    </xf>
    <xf numFmtId="0" fontId="4" fillId="7" borderId="5" xfId="0" applyFont="1" applyFill="1" applyBorder="1" applyAlignment="1">
      <alignment horizontal="center" vertical="center"/>
    </xf>
    <xf numFmtId="0" fontId="2" fillId="7" borderId="56" xfId="0" applyFont="1" applyFill="1" applyBorder="1" applyAlignment="1">
      <alignment vertical="center"/>
    </xf>
    <xf numFmtId="0" fontId="0" fillId="7" borderId="0" xfId="0" applyFont="1" applyFill="1" applyAlignment="1">
      <alignment vertical="center"/>
    </xf>
    <xf numFmtId="0" fontId="0" fillId="7" borderId="0" xfId="0" applyFont="1" applyFill="1" applyAlignment="1"/>
    <xf numFmtId="9" fontId="4" fillId="0" borderId="15" xfId="1" applyFont="1" applyBorder="1" applyAlignment="1">
      <alignment horizontal="center" vertical="center" wrapText="1"/>
    </xf>
    <xf numFmtId="9" fontId="4" fillId="0" borderId="19" xfId="1" applyFont="1" applyBorder="1" applyAlignment="1">
      <alignment horizontal="center" vertical="center" wrapText="1"/>
    </xf>
    <xf numFmtId="9" fontId="4" fillId="0" borderId="14" xfId="1" applyFont="1" applyBorder="1" applyAlignment="1">
      <alignment horizontal="center" vertical="center" wrapText="1"/>
    </xf>
    <xf numFmtId="9" fontId="4" fillId="0" borderId="15" xfId="1" applyFont="1" applyBorder="1" applyAlignment="1">
      <alignment horizontal="center" vertical="center"/>
    </xf>
    <xf numFmtId="9" fontId="4" fillId="0" borderId="19" xfId="1" applyFont="1" applyBorder="1" applyAlignment="1">
      <alignment horizontal="center" vertical="center"/>
    </xf>
    <xf numFmtId="9" fontId="4" fillId="0" borderId="14" xfId="1" applyFont="1" applyBorder="1" applyAlignment="1">
      <alignment horizontal="center" vertical="center"/>
    </xf>
    <xf numFmtId="9" fontId="12" fillId="0" borderId="19" xfId="1" applyFont="1" applyBorder="1" applyAlignment="1">
      <alignment horizontal="center" vertical="center"/>
    </xf>
    <xf numFmtId="9" fontId="4" fillId="0" borderId="15" xfId="1" applyFont="1" applyFill="1" applyBorder="1" applyAlignment="1">
      <alignment horizontal="center" vertical="center"/>
    </xf>
    <xf numFmtId="9" fontId="4" fillId="0" borderId="19" xfId="1" applyFont="1" applyFill="1" applyBorder="1" applyAlignment="1">
      <alignment horizontal="center" vertical="center"/>
    </xf>
    <xf numFmtId="9" fontId="4" fillId="0" borderId="14" xfId="1" applyFont="1" applyFill="1" applyBorder="1" applyAlignment="1">
      <alignment horizontal="center" vertical="center"/>
    </xf>
    <xf numFmtId="9" fontId="4" fillId="0" borderId="15" xfId="0" applyNumberFormat="1" applyFont="1" applyFill="1" applyBorder="1" applyAlignment="1">
      <alignment horizontal="center" vertical="center"/>
    </xf>
    <xf numFmtId="9" fontId="4" fillId="0" borderId="14" xfId="0" applyNumberFormat="1" applyFont="1" applyFill="1" applyBorder="1" applyAlignment="1">
      <alignment horizontal="center" vertical="center"/>
    </xf>
    <xf numFmtId="9" fontId="10" fillId="7" borderId="15" xfId="1" applyFont="1" applyFill="1" applyBorder="1" applyAlignment="1">
      <alignment horizontal="center" vertical="center" wrapText="1"/>
    </xf>
    <xf numFmtId="9" fontId="10" fillId="7" borderId="19" xfId="1" applyFont="1" applyFill="1" applyBorder="1" applyAlignment="1">
      <alignment horizontal="center" vertical="center" wrapText="1"/>
    </xf>
    <xf numFmtId="9" fontId="10" fillId="7" borderId="22" xfId="1" applyFont="1" applyFill="1" applyBorder="1" applyAlignment="1">
      <alignment horizontal="center" vertical="center" wrapText="1"/>
    </xf>
    <xf numFmtId="9" fontId="12" fillId="0" borderId="19" xfId="1" applyFont="1" applyFill="1" applyBorder="1" applyAlignment="1">
      <alignment horizontal="center" vertical="center"/>
    </xf>
    <xf numFmtId="9" fontId="12" fillId="0" borderId="22" xfId="1" applyFont="1" applyFill="1" applyBorder="1" applyAlignment="1">
      <alignment horizontal="center" vertical="center"/>
    </xf>
    <xf numFmtId="167" fontId="10" fillId="14" borderId="19" xfId="2" applyNumberFormat="1" applyFont="1" applyFill="1" applyBorder="1" applyAlignment="1">
      <alignment horizontal="center" vertical="center"/>
    </xf>
    <xf numFmtId="167" fontId="10" fillId="0" borderId="19" xfId="2" applyNumberFormat="1" applyFont="1" applyFill="1" applyBorder="1" applyAlignment="1">
      <alignment horizontal="center" vertical="center"/>
    </xf>
    <xf numFmtId="167" fontId="9" fillId="0" borderId="15" xfId="2" applyNumberFormat="1" applyFont="1" applyFill="1" applyBorder="1" applyAlignment="1">
      <alignment horizontal="center" vertical="center" wrapText="1"/>
    </xf>
    <xf numFmtId="167" fontId="9" fillId="0" borderId="19" xfId="2" applyNumberFormat="1" applyFont="1" applyFill="1" applyBorder="1" applyAlignment="1">
      <alignment horizontal="center" vertical="center" wrapText="1"/>
    </xf>
    <xf numFmtId="167" fontId="9" fillId="0" borderId="14" xfId="2" applyNumberFormat="1" applyFont="1" applyFill="1" applyBorder="1" applyAlignment="1">
      <alignment horizontal="center" vertical="center" wrapText="1"/>
    </xf>
    <xf numFmtId="167" fontId="9" fillId="14" borderId="14" xfId="2" applyNumberFormat="1" applyFont="1" applyFill="1" applyBorder="1" applyAlignment="1">
      <alignment horizontal="center" vertical="center" wrapText="1"/>
    </xf>
    <xf numFmtId="167" fontId="10" fillId="14" borderId="19" xfId="2" applyNumberFormat="1" applyFont="1" applyFill="1" applyBorder="1" applyAlignment="1">
      <alignment horizontal="center" vertical="center" wrapText="1"/>
    </xf>
    <xf numFmtId="167" fontId="4" fillId="14" borderId="14" xfId="2" applyNumberFormat="1" applyFont="1" applyFill="1" applyBorder="1" applyAlignment="1">
      <alignment horizontal="center" vertical="center" wrapText="1"/>
    </xf>
    <xf numFmtId="9" fontId="9" fillId="0" borderId="14" xfId="1" applyFont="1" applyFill="1" applyBorder="1" applyAlignment="1">
      <alignment horizontal="center" vertical="center" wrapText="1"/>
    </xf>
    <xf numFmtId="166" fontId="9"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9" fontId="12" fillId="0" borderId="54" xfId="1" applyFont="1" applyBorder="1" applyAlignment="1">
      <alignment horizontal="center" vertical="center"/>
    </xf>
    <xf numFmtId="9" fontId="12" fillId="0" borderId="78" xfId="1" applyFont="1" applyBorder="1" applyAlignment="1">
      <alignment horizontal="center" vertical="center"/>
    </xf>
    <xf numFmtId="9" fontId="12" fillId="0" borderId="0" xfId="1" applyFont="1" applyBorder="1" applyAlignment="1">
      <alignment horizontal="center" vertical="center"/>
    </xf>
    <xf numFmtId="9" fontId="4" fillId="0" borderId="78" xfId="1" applyFont="1" applyBorder="1" applyAlignment="1">
      <alignment horizontal="center" vertical="center"/>
    </xf>
    <xf numFmtId="9" fontId="4" fillId="0" borderId="36" xfId="1" applyFont="1" applyBorder="1" applyAlignment="1">
      <alignment horizontal="center" vertical="center"/>
    </xf>
    <xf numFmtId="9" fontId="4" fillId="0" borderId="79" xfId="1" applyFont="1" applyBorder="1" applyAlignment="1">
      <alignment horizontal="center" vertical="center"/>
    </xf>
    <xf numFmtId="9" fontId="4" fillId="0" borderId="15" xfId="1" applyFont="1" applyBorder="1" applyAlignment="1">
      <alignment horizontal="center" vertical="center" wrapText="1"/>
    </xf>
    <xf numFmtId="9" fontId="4" fillId="0" borderId="19" xfId="1" applyFont="1" applyBorder="1" applyAlignment="1">
      <alignment horizontal="center" vertical="center" wrapText="1"/>
    </xf>
    <xf numFmtId="9" fontId="4" fillId="0" borderId="14" xfId="1" applyFont="1" applyBorder="1" applyAlignment="1">
      <alignment horizontal="center" vertical="center" wrapText="1"/>
    </xf>
    <xf numFmtId="9" fontId="12" fillId="0" borderId="19" xfId="1" applyFont="1" applyBorder="1" applyAlignment="1">
      <alignment horizontal="center" vertical="center"/>
    </xf>
    <xf numFmtId="9" fontId="4" fillId="0" borderId="15" xfId="1" applyFont="1" applyFill="1" applyBorder="1" applyAlignment="1">
      <alignment horizontal="center" vertical="center"/>
    </xf>
    <xf numFmtId="9" fontId="4" fillId="0" borderId="19" xfId="1" applyFont="1" applyFill="1" applyBorder="1" applyAlignment="1">
      <alignment horizontal="center" vertical="center"/>
    </xf>
    <xf numFmtId="9" fontId="4" fillId="0" borderId="14" xfId="1" applyFont="1" applyFill="1" applyBorder="1" applyAlignment="1">
      <alignment horizontal="center" vertical="center"/>
    </xf>
    <xf numFmtId="9" fontId="4" fillId="0" borderId="15" xfId="0" applyNumberFormat="1" applyFont="1" applyFill="1" applyBorder="1" applyAlignment="1">
      <alignment horizontal="center" vertical="center"/>
    </xf>
    <xf numFmtId="9" fontId="4" fillId="0" borderId="14" xfId="0" applyNumberFormat="1" applyFont="1" applyFill="1" applyBorder="1" applyAlignment="1">
      <alignment horizontal="center" vertical="center"/>
    </xf>
    <xf numFmtId="9" fontId="10" fillId="7" borderId="15" xfId="1" applyFont="1" applyFill="1" applyBorder="1" applyAlignment="1">
      <alignment horizontal="center" vertical="center" wrapText="1"/>
    </xf>
    <xf numFmtId="9" fontId="10" fillId="7" borderId="19" xfId="1" applyFont="1" applyFill="1" applyBorder="1" applyAlignment="1">
      <alignment horizontal="center" vertical="center" wrapText="1"/>
    </xf>
    <xf numFmtId="9" fontId="10" fillId="7" borderId="22" xfId="1" applyFont="1" applyFill="1" applyBorder="1" applyAlignment="1">
      <alignment horizontal="center" vertical="center" wrapText="1"/>
    </xf>
    <xf numFmtId="9" fontId="12" fillId="0" borderId="19" xfId="1" applyFont="1" applyFill="1" applyBorder="1" applyAlignment="1">
      <alignment horizontal="center" vertical="center"/>
    </xf>
    <xf numFmtId="9" fontId="12" fillId="0" borderId="22" xfId="1" applyFont="1" applyFill="1" applyBorder="1" applyAlignment="1">
      <alignment horizontal="center" vertical="center"/>
    </xf>
    <xf numFmtId="9" fontId="4" fillId="0" borderId="15" xfId="1" applyFont="1" applyBorder="1" applyAlignment="1">
      <alignment horizontal="center" vertical="center"/>
    </xf>
    <xf numFmtId="9" fontId="4" fillId="0" borderId="19" xfId="1" applyFont="1" applyBorder="1" applyAlignment="1">
      <alignment horizontal="center" vertical="center"/>
    </xf>
    <xf numFmtId="9" fontId="4" fillId="0" borderId="14" xfId="1" applyFont="1" applyBorder="1" applyAlignment="1">
      <alignment horizontal="center" vertical="center"/>
    </xf>
    <xf numFmtId="9" fontId="4" fillId="8" borderId="14" xfId="1"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167" fontId="4" fillId="0" borderId="14" xfId="2" applyNumberFormat="1" applyFont="1" applyFill="1" applyBorder="1" applyAlignment="1">
      <alignment horizontal="center" vertical="center" wrapText="1"/>
    </xf>
    <xf numFmtId="167" fontId="9" fillId="0" borderId="15" xfId="2" applyNumberFormat="1" applyFont="1" applyFill="1" applyBorder="1" applyAlignment="1">
      <alignment horizontal="center" vertical="center" wrapText="1"/>
    </xf>
    <xf numFmtId="167" fontId="9" fillId="0" borderId="19" xfId="2" applyNumberFormat="1" applyFont="1" applyFill="1" applyBorder="1" applyAlignment="1">
      <alignment horizontal="center" vertical="center" wrapText="1"/>
    </xf>
    <xf numFmtId="167" fontId="9" fillId="0" borderId="14" xfId="2" applyNumberFormat="1" applyFont="1" applyFill="1" applyBorder="1" applyAlignment="1">
      <alignment horizontal="center" vertical="center" wrapText="1"/>
    </xf>
    <xf numFmtId="9" fontId="9" fillId="0" borderId="14" xfId="1" applyFont="1" applyFill="1" applyBorder="1" applyAlignment="1">
      <alignment horizontal="center" vertical="center" wrapText="1"/>
    </xf>
    <xf numFmtId="167" fontId="10" fillId="14" borderId="19" xfId="2" applyNumberFormat="1" applyFont="1" applyFill="1" applyBorder="1" applyAlignment="1">
      <alignment horizontal="center" vertical="center"/>
    </xf>
    <xf numFmtId="167" fontId="10" fillId="0" borderId="19" xfId="2" applyNumberFormat="1" applyFont="1" applyFill="1" applyBorder="1" applyAlignment="1">
      <alignment horizontal="center" vertical="center"/>
    </xf>
    <xf numFmtId="166" fontId="9" fillId="0" borderId="14"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9" fontId="2" fillId="6" borderId="55" xfId="1" applyNumberFormat="1" applyFont="1" applyFill="1" applyBorder="1" applyAlignment="1">
      <alignment horizontal="center" vertical="center"/>
    </xf>
    <xf numFmtId="9" fontId="10" fillId="0" borderId="75" xfId="1" applyFont="1" applyBorder="1" applyAlignment="1">
      <alignment horizontal="center" vertical="center"/>
    </xf>
    <xf numFmtId="167" fontId="21" fillId="6" borderId="57" xfId="1" applyNumberFormat="1" applyFont="1" applyFill="1" applyBorder="1" applyAlignment="1">
      <alignment horizontal="center" vertical="center"/>
    </xf>
    <xf numFmtId="164" fontId="9" fillId="0" borderId="19" xfId="2" applyFont="1" applyBorder="1" applyAlignment="1">
      <alignment horizontal="center" vertical="center" wrapText="1"/>
    </xf>
    <xf numFmtId="167" fontId="10" fillId="14" borderId="19" xfId="2" applyNumberFormat="1" applyFont="1" applyFill="1" applyBorder="1" applyAlignment="1">
      <alignment horizontal="center" vertical="center"/>
    </xf>
    <xf numFmtId="167" fontId="10" fillId="0" borderId="19" xfId="2" applyNumberFormat="1" applyFont="1" applyFill="1" applyBorder="1" applyAlignment="1">
      <alignment horizontal="center" vertical="center"/>
    </xf>
    <xf numFmtId="167" fontId="4" fillId="14" borderId="14" xfId="2" applyNumberFormat="1" applyFont="1" applyFill="1" applyBorder="1" applyAlignment="1">
      <alignment horizontal="center" vertical="center" wrapText="1"/>
    </xf>
    <xf numFmtId="164" fontId="9" fillId="0" borderId="15" xfId="2" applyFont="1" applyFill="1" applyBorder="1" applyAlignment="1">
      <alignment horizontal="center" vertical="center" wrapText="1"/>
    </xf>
    <xf numFmtId="167" fontId="10" fillId="14" borderId="19" xfId="2" applyNumberFormat="1" applyFont="1" applyFill="1" applyBorder="1" applyAlignment="1">
      <alignment horizontal="center" vertical="center" wrapText="1"/>
    </xf>
    <xf numFmtId="9" fontId="10" fillId="0" borderId="15" xfId="0" applyNumberFormat="1" applyFont="1" applyFill="1" applyBorder="1" applyAlignment="1">
      <alignment horizontal="center" vertical="center" wrapText="1"/>
    </xf>
    <xf numFmtId="9" fontId="10" fillId="0" borderId="14" xfId="0" applyNumberFormat="1" applyFont="1" applyFill="1" applyBorder="1" applyAlignment="1">
      <alignment horizontal="center" vertical="center" wrapText="1"/>
    </xf>
    <xf numFmtId="9" fontId="20" fillId="0" borderId="14" xfId="0" applyNumberFormat="1" applyFont="1" applyFill="1" applyBorder="1" applyAlignment="1">
      <alignment horizontal="center" vertical="center" wrapText="1"/>
    </xf>
    <xf numFmtId="9" fontId="10" fillId="0" borderId="14" xfId="0" applyNumberFormat="1" applyFont="1" applyFill="1" applyBorder="1" applyAlignment="1">
      <alignment horizontal="left" vertical="center" wrapText="1"/>
    </xf>
    <xf numFmtId="167" fontId="4" fillId="14" borderId="36" xfId="2" applyNumberFormat="1" applyFont="1" applyFill="1" applyBorder="1" applyAlignment="1">
      <alignment horizontal="center" vertical="center" wrapText="1"/>
    </xf>
    <xf numFmtId="164" fontId="9" fillId="0" borderId="19" xfId="2" applyFont="1" applyBorder="1" applyAlignment="1">
      <alignment horizontal="right" vertical="center" wrapText="1"/>
    </xf>
    <xf numFmtId="164" fontId="9" fillId="0" borderId="14" xfId="2" applyFont="1" applyBorder="1" applyAlignment="1">
      <alignment horizontal="right" vertical="center" wrapText="1"/>
    </xf>
    <xf numFmtId="164" fontId="9" fillId="14" borderId="14" xfId="2" applyFont="1" applyFill="1" applyBorder="1" applyAlignment="1">
      <alignment horizontal="right" vertical="center" wrapText="1"/>
    </xf>
    <xf numFmtId="164" fontId="10" fillId="0" borderId="19" xfId="2" applyFont="1" applyBorder="1" applyAlignment="1">
      <alignment vertical="center"/>
    </xf>
    <xf numFmtId="0" fontId="10" fillId="0" borderId="21" xfId="0" applyFont="1" applyFill="1" applyBorder="1" applyAlignment="1">
      <alignment horizontal="justify" vertical="center" wrapText="1"/>
    </xf>
    <xf numFmtId="9" fontId="10" fillId="0" borderId="1" xfId="0" applyNumberFormat="1" applyFont="1" applyFill="1" applyBorder="1" applyAlignment="1">
      <alignment horizontal="center" vertical="center" wrapText="1"/>
    </xf>
    <xf numFmtId="0" fontId="10" fillId="0" borderId="0" xfId="0" applyFont="1" applyFill="1" applyBorder="1" applyAlignment="1">
      <alignment horizontal="justify" vertical="center" wrapText="1"/>
    </xf>
    <xf numFmtId="9" fontId="20" fillId="0" borderId="20" xfId="1" applyFont="1" applyFill="1" applyBorder="1" applyAlignment="1">
      <alignment horizontal="center" vertical="center"/>
    </xf>
    <xf numFmtId="9" fontId="20" fillId="0" borderId="5" xfId="1" applyFont="1" applyFill="1" applyBorder="1" applyAlignment="1">
      <alignment horizontal="center" vertical="center"/>
    </xf>
    <xf numFmtId="9" fontId="10" fillId="0" borderId="5" xfId="1" applyFont="1" applyFill="1" applyBorder="1" applyAlignment="1">
      <alignment horizontal="left" vertical="top" wrapText="1"/>
    </xf>
    <xf numFmtId="0" fontId="10" fillId="0" borderId="15" xfId="0" applyFont="1" applyFill="1" applyBorder="1" applyAlignment="1">
      <alignment horizontal="justify" vertical="center" wrapText="1"/>
    </xf>
    <xf numFmtId="0" fontId="10" fillId="0" borderId="19" xfId="0" applyFont="1" applyFill="1" applyBorder="1" applyAlignment="1">
      <alignment horizontal="justify" vertical="center" wrapText="1"/>
    </xf>
    <xf numFmtId="9" fontId="11" fillId="0" borderId="20" xfId="1" applyFont="1" applyFill="1" applyBorder="1" applyAlignment="1">
      <alignment horizontal="center" vertical="center"/>
    </xf>
    <xf numFmtId="9" fontId="11" fillId="0" borderId="5" xfId="1" applyFont="1" applyFill="1" applyBorder="1" applyAlignment="1">
      <alignment horizontal="center" vertical="center"/>
    </xf>
    <xf numFmtId="9" fontId="10" fillId="0" borderId="19" xfId="1" applyFont="1" applyFill="1" applyBorder="1" applyAlignment="1">
      <alignment horizontal="center" vertical="center"/>
    </xf>
    <xf numFmtId="9" fontId="10" fillId="0" borderId="20" xfId="1" applyFont="1" applyFill="1" applyBorder="1" applyAlignment="1">
      <alignment horizontal="center" vertical="center"/>
    </xf>
    <xf numFmtId="0" fontId="10" fillId="0" borderId="0" xfId="0" applyFont="1" applyFill="1" applyAlignment="1">
      <alignment vertical="top" wrapText="1"/>
    </xf>
    <xf numFmtId="9" fontId="10" fillId="0" borderId="0" xfId="1" applyFont="1" applyFill="1" applyAlignment="1">
      <alignment horizontal="center" vertical="center"/>
    </xf>
    <xf numFmtId="49" fontId="10" fillId="0" borderId="15"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9" fontId="4" fillId="0" borderId="15" xfId="1" applyFont="1" applyBorder="1" applyAlignment="1">
      <alignment horizontal="center" vertical="center" wrapText="1"/>
    </xf>
    <xf numFmtId="9" fontId="4" fillId="0" borderId="19" xfId="1" applyFont="1" applyBorder="1" applyAlignment="1">
      <alignment horizontal="center" vertical="center" wrapText="1"/>
    </xf>
    <xf numFmtId="9" fontId="4" fillId="0" borderId="14" xfId="1" applyFont="1" applyBorder="1" applyAlignment="1">
      <alignment horizontal="center" vertical="center" wrapText="1"/>
    </xf>
    <xf numFmtId="9" fontId="4" fillId="0" borderId="15" xfId="1" applyFont="1" applyFill="1" applyBorder="1" applyAlignment="1">
      <alignment horizontal="center" vertical="center" wrapText="1"/>
    </xf>
    <xf numFmtId="9" fontId="4" fillId="0" borderId="19" xfId="1" applyFont="1" applyFill="1" applyBorder="1" applyAlignment="1">
      <alignment horizontal="center" vertical="center" wrapText="1"/>
    </xf>
    <xf numFmtId="9" fontId="4" fillId="0" borderId="14" xfId="1" applyFont="1" applyFill="1" applyBorder="1" applyAlignment="1">
      <alignment horizontal="center" vertical="center" wrapText="1"/>
    </xf>
    <xf numFmtId="9" fontId="4" fillId="0" borderId="15" xfId="1" applyFont="1" applyFill="1" applyBorder="1" applyAlignment="1">
      <alignment horizontal="center" vertical="center"/>
    </xf>
    <xf numFmtId="9" fontId="4" fillId="0" borderId="19" xfId="1" applyFont="1" applyFill="1" applyBorder="1" applyAlignment="1">
      <alignment horizontal="center" vertical="center"/>
    </xf>
    <xf numFmtId="9" fontId="4" fillId="0" borderId="14" xfId="1" applyFont="1" applyFill="1" applyBorder="1" applyAlignment="1">
      <alignment horizontal="center" vertical="center"/>
    </xf>
    <xf numFmtId="9" fontId="4" fillId="0" borderId="15" xfId="1" applyFont="1" applyBorder="1" applyAlignment="1">
      <alignment horizontal="center" vertical="center"/>
    </xf>
    <xf numFmtId="9" fontId="4" fillId="0" borderId="19" xfId="1" applyFont="1" applyBorder="1" applyAlignment="1">
      <alignment horizontal="center" vertical="center"/>
    </xf>
    <xf numFmtId="9" fontId="4" fillId="0" borderId="14" xfId="1" applyFont="1" applyBorder="1" applyAlignment="1">
      <alignment horizontal="center" vertical="center"/>
    </xf>
    <xf numFmtId="9" fontId="12" fillId="0" borderId="15" xfId="1" applyFont="1" applyBorder="1" applyAlignment="1">
      <alignment horizontal="center" vertical="center" wrapText="1"/>
    </xf>
    <xf numFmtId="9" fontId="12" fillId="0" borderId="19" xfId="1" applyFont="1" applyBorder="1" applyAlignment="1">
      <alignment horizontal="center" vertical="center" wrapText="1"/>
    </xf>
    <xf numFmtId="9" fontId="12" fillId="0" borderId="14" xfId="1" applyFont="1" applyBorder="1" applyAlignment="1">
      <alignment horizontal="center" vertical="center" wrapText="1"/>
    </xf>
    <xf numFmtId="9" fontId="10" fillId="0" borderId="15" xfId="1" applyFont="1" applyBorder="1" applyAlignment="1">
      <alignment horizontal="center" vertical="center"/>
    </xf>
    <xf numFmtId="9" fontId="12" fillId="0" borderId="19" xfId="1" applyFont="1" applyBorder="1" applyAlignment="1">
      <alignment horizontal="center" vertical="center"/>
    </xf>
    <xf numFmtId="9" fontId="12" fillId="0" borderId="14" xfId="1" applyFont="1" applyBorder="1" applyAlignment="1">
      <alignment horizontal="center" vertical="center"/>
    </xf>
    <xf numFmtId="0" fontId="6" fillId="3" borderId="55" xfId="0" applyFont="1" applyFill="1" applyBorder="1" applyAlignment="1">
      <alignment horizontal="center" vertical="center"/>
    </xf>
    <xf numFmtId="0" fontId="6" fillId="3" borderId="56" xfId="0" applyFont="1" applyFill="1" applyBorder="1" applyAlignment="1">
      <alignment horizontal="center" vertical="center"/>
    </xf>
    <xf numFmtId="0" fontId="6" fillId="3" borderId="50"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10" fillId="7" borderId="15" xfId="1" applyFont="1" applyFill="1" applyBorder="1" applyAlignment="1">
      <alignment horizontal="center" vertical="center" wrapText="1"/>
    </xf>
    <xf numFmtId="9" fontId="10" fillId="7" borderId="19" xfId="1" applyFont="1" applyFill="1" applyBorder="1" applyAlignment="1">
      <alignment horizontal="center" vertical="center" wrapText="1"/>
    </xf>
    <xf numFmtId="9" fontId="10" fillId="7" borderId="22" xfId="1" applyFont="1" applyFill="1" applyBorder="1" applyAlignment="1">
      <alignment horizontal="center" vertical="center" wrapText="1"/>
    </xf>
    <xf numFmtId="165" fontId="12" fillId="0" borderId="18" xfId="3" applyFont="1" applyFill="1" applyBorder="1" applyAlignment="1">
      <alignment horizontal="center" vertical="center" wrapText="1"/>
    </xf>
    <xf numFmtId="165" fontId="12" fillId="0" borderId="19" xfId="3" applyFont="1" applyFill="1" applyBorder="1" applyAlignment="1">
      <alignment horizontal="center" vertical="center" wrapText="1"/>
    </xf>
    <xf numFmtId="165" fontId="12" fillId="0" borderId="22" xfId="3" applyFont="1" applyFill="1" applyBorder="1" applyAlignment="1">
      <alignment horizontal="center" vertical="center" wrapText="1"/>
    </xf>
    <xf numFmtId="9" fontId="12" fillId="0" borderId="18" xfId="1" applyFont="1" applyFill="1" applyBorder="1" applyAlignment="1">
      <alignment horizontal="center" vertical="center"/>
    </xf>
    <xf numFmtId="9" fontId="12" fillId="0" borderId="19" xfId="1" applyFont="1" applyFill="1" applyBorder="1" applyAlignment="1">
      <alignment horizontal="center" vertical="center"/>
    </xf>
    <xf numFmtId="9" fontId="12" fillId="0" borderId="22" xfId="1" applyFont="1" applyFill="1" applyBorder="1" applyAlignment="1">
      <alignment horizontal="center" vertical="center"/>
    </xf>
    <xf numFmtId="9" fontId="12" fillId="0" borderId="15" xfId="1" applyFont="1" applyBorder="1" applyAlignment="1">
      <alignment horizontal="center" vertical="center"/>
    </xf>
    <xf numFmtId="170" fontId="4" fillId="8" borderId="15" xfId="3" applyNumberFormat="1" applyFont="1" applyFill="1" applyBorder="1" applyAlignment="1">
      <alignment horizontal="center" vertical="center" wrapText="1"/>
    </xf>
    <xf numFmtId="170" fontId="4" fillId="8" borderId="19" xfId="3" applyNumberFormat="1" applyFont="1" applyFill="1" applyBorder="1" applyAlignment="1">
      <alignment horizontal="center" vertical="center" wrapText="1"/>
    </xf>
    <xf numFmtId="170" fontId="4" fillId="8" borderId="14" xfId="3" applyNumberFormat="1" applyFont="1" applyFill="1" applyBorder="1" applyAlignment="1">
      <alignment horizontal="center" vertical="center" wrapText="1"/>
    </xf>
    <xf numFmtId="167" fontId="9" fillId="14" borderId="15" xfId="2" applyNumberFormat="1" applyFont="1" applyFill="1" applyBorder="1" applyAlignment="1">
      <alignment horizontal="center" vertical="center" wrapText="1"/>
    </xf>
    <xf numFmtId="167" fontId="9" fillId="14" borderId="19" xfId="2" applyNumberFormat="1" applyFont="1" applyFill="1" applyBorder="1" applyAlignment="1">
      <alignment horizontal="center" vertical="center" wrapText="1"/>
    </xf>
    <xf numFmtId="167" fontId="9" fillId="14" borderId="14" xfId="2" applyNumberFormat="1" applyFont="1" applyFill="1" applyBorder="1" applyAlignment="1">
      <alignment horizontal="center" vertical="center" wrapText="1"/>
    </xf>
    <xf numFmtId="167" fontId="9" fillId="0" borderId="15" xfId="2" applyNumberFormat="1" applyFont="1" applyFill="1" applyBorder="1" applyAlignment="1">
      <alignment horizontal="center" vertical="center" wrapText="1"/>
    </xf>
    <xf numFmtId="167" fontId="9" fillId="0" borderId="19" xfId="2" applyNumberFormat="1" applyFont="1" applyFill="1" applyBorder="1" applyAlignment="1">
      <alignment horizontal="center" vertical="center" wrapText="1"/>
    </xf>
    <xf numFmtId="167" fontId="9" fillId="0" borderId="14" xfId="2" applyNumberFormat="1" applyFont="1" applyFill="1" applyBorder="1" applyAlignment="1">
      <alignment horizontal="center" vertical="center" wrapText="1"/>
    </xf>
    <xf numFmtId="164" fontId="9" fillId="0" borderId="15" xfId="2" applyFont="1" applyBorder="1" applyAlignment="1">
      <alignment horizontal="center" vertical="center" wrapText="1"/>
    </xf>
    <xf numFmtId="164" fontId="9" fillId="0" borderId="19" xfId="2" applyFont="1" applyBorder="1" applyAlignment="1">
      <alignment horizontal="center" vertical="center" wrapText="1"/>
    </xf>
    <xf numFmtId="164" fontId="9" fillId="0" borderId="14" xfId="2" applyFont="1" applyBorder="1" applyAlignment="1">
      <alignment horizontal="center" vertical="center" wrapText="1"/>
    </xf>
    <xf numFmtId="9" fontId="9" fillId="0" borderId="15" xfId="1" applyFont="1" applyBorder="1" applyAlignment="1">
      <alignment horizontal="center" vertical="center" wrapText="1"/>
    </xf>
    <xf numFmtId="9" fontId="9" fillId="0" borderId="19" xfId="1" applyFont="1" applyBorder="1" applyAlignment="1">
      <alignment horizontal="center" vertical="center" wrapText="1"/>
    </xf>
    <xf numFmtId="9" fontId="9" fillId="0" borderId="14" xfId="1" applyFont="1" applyBorder="1" applyAlignment="1">
      <alignment horizontal="center" vertical="center" wrapText="1"/>
    </xf>
    <xf numFmtId="167" fontId="10" fillId="14" borderId="15" xfId="2" applyNumberFormat="1" applyFont="1" applyFill="1" applyBorder="1" applyAlignment="1">
      <alignment horizontal="center" vertical="center"/>
    </xf>
    <xf numFmtId="167" fontId="10" fillId="14" borderId="19" xfId="2" applyNumberFormat="1" applyFont="1" applyFill="1" applyBorder="1" applyAlignment="1">
      <alignment horizontal="center" vertical="center"/>
    </xf>
    <xf numFmtId="167" fontId="10" fillId="0" borderId="15" xfId="2" applyNumberFormat="1" applyFont="1" applyFill="1" applyBorder="1" applyAlignment="1">
      <alignment horizontal="center" vertical="center"/>
    </xf>
    <xf numFmtId="167" fontId="10" fillId="0" borderId="19" xfId="2" applyNumberFormat="1" applyFont="1" applyFill="1" applyBorder="1" applyAlignment="1">
      <alignment horizontal="center" vertical="center"/>
    </xf>
    <xf numFmtId="167" fontId="10" fillId="0" borderId="22" xfId="2" applyNumberFormat="1" applyFont="1" applyFill="1" applyBorder="1" applyAlignment="1">
      <alignment horizontal="center" vertical="center"/>
    </xf>
    <xf numFmtId="164" fontId="10" fillId="0" borderId="15" xfId="2" applyFont="1" applyBorder="1" applyAlignment="1">
      <alignment horizontal="center" vertical="center"/>
    </xf>
    <xf numFmtId="164" fontId="10" fillId="0" borderId="19" xfId="2" applyFont="1" applyBorder="1" applyAlignment="1">
      <alignment horizontal="center" vertical="center"/>
    </xf>
    <xf numFmtId="164" fontId="10" fillId="0" borderId="22" xfId="2" applyFont="1" applyBorder="1" applyAlignment="1">
      <alignment horizontal="center" vertical="center"/>
    </xf>
    <xf numFmtId="9" fontId="10" fillId="0" borderId="19" xfId="1" applyFont="1" applyBorder="1" applyAlignment="1">
      <alignment horizontal="center" vertical="center"/>
    </xf>
    <xf numFmtId="9" fontId="10" fillId="0" borderId="22" xfId="1" applyFont="1" applyBorder="1" applyAlignment="1">
      <alignment horizontal="center" vertical="center"/>
    </xf>
    <xf numFmtId="167" fontId="10" fillId="0" borderId="18" xfId="2" applyNumberFormat="1" applyFont="1" applyBorder="1" applyAlignment="1">
      <alignment horizontal="center" vertical="center" wrapText="1"/>
    </xf>
    <xf numFmtId="167" fontId="10" fillId="0" borderId="19" xfId="2" applyNumberFormat="1" applyFont="1" applyBorder="1" applyAlignment="1">
      <alignment horizontal="center" vertical="center" wrapText="1"/>
    </xf>
    <xf numFmtId="167" fontId="10" fillId="0" borderId="22" xfId="2" applyNumberFormat="1" applyFont="1" applyBorder="1" applyAlignment="1">
      <alignment horizontal="center" vertical="center" wrapText="1"/>
    </xf>
    <xf numFmtId="167" fontId="10" fillId="14" borderId="14" xfId="2" applyNumberFormat="1" applyFont="1" applyFill="1" applyBorder="1" applyAlignment="1">
      <alignment horizontal="center" vertical="center"/>
    </xf>
    <xf numFmtId="167" fontId="4" fillId="0" borderId="15" xfId="2" applyNumberFormat="1" applyFont="1" applyBorder="1" applyAlignment="1">
      <alignment horizontal="center" vertical="center" wrapText="1"/>
    </xf>
    <xf numFmtId="167" fontId="4" fillId="0" borderId="19" xfId="2" applyNumberFormat="1" applyFont="1" applyBorder="1" applyAlignment="1">
      <alignment horizontal="center" vertical="center" wrapText="1"/>
    </xf>
    <xf numFmtId="167" fontId="4" fillId="0" borderId="14" xfId="2" applyNumberFormat="1" applyFont="1" applyBorder="1" applyAlignment="1">
      <alignment horizontal="center" vertical="center" wrapText="1"/>
    </xf>
    <xf numFmtId="167" fontId="4" fillId="14" borderId="15" xfId="2" applyNumberFormat="1" applyFont="1" applyFill="1" applyBorder="1" applyAlignment="1">
      <alignment horizontal="center" vertical="center" wrapText="1"/>
    </xf>
    <xf numFmtId="167" fontId="4" fillId="14" borderId="14" xfId="2" applyNumberFormat="1" applyFont="1" applyFill="1" applyBorder="1" applyAlignment="1">
      <alignment horizontal="center" vertical="center" wrapText="1"/>
    </xf>
    <xf numFmtId="167" fontId="4" fillId="14" borderId="19" xfId="2" applyNumberFormat="1" applyFont="1" applyFill="1" applyBorder="1" applyAlignment="1">
      <alignment horizontal="center" vertical="center" wrapText="1"/>
    </xf>
    <xf numFmtId="164" fontId="9" fillId="0" borderId="15" xfId="2" applyFont="1" applyFill="1" applyBorder="1" applyAlignment="1">
      <alignment horizontal="center" vertical="center" wrapText="1"/>
    </xf>
    <xf numFmtId="164" fontId="9" fillId="0" borderId="19" xfId="2" applyFont="1" applyFill="1" applyBorder="1" applyAlignment="1">
      <alignment horizontal="center" vertical="center" wrapText="1"/>
    </xf>
    <xf numFmtId="164" fontId="9" fillId="0" borderId="14" xfId="2" applyFont="1" applyFill="1" applyBorder="1" applyAlignment="1">
      <alignment horizontal="center" vertical="center" wrapText="1"/>
    </xf>
    <xf numFmtId="9" fontId="9" fillId="0" borderId="15" xfId="1" applyFont="1" applyFill="1" applyBorder="1" applyAlignment="1">
      <alignment horizontal="center" vertical="center" wrapText="1"/>
    </xf>
    <xf numFmtId="9" fontId="9" fillId="0" borderId="19" xfId="1" applyFont="1" applyFill="1" applyBorder="1" applyAlignment="1">
      <alignment horizontal="center" vertical="center" wrapText="1"/>
    </xf>
    <xf numFmtId="9" fontId="9" fillId="0" borderId="14" xfId="1" applyFont="1" applyFill="1" applyBorder="1" applyAlignment="1">
      <alignment horizontal="center" vertical="center" wrapText="1"/>
    </xf>
    <xf numFmtId="167" fontId="10" fillId="0" borderId="15" xfId="2" applyNumberFormat="1" applyFont="1" applyBorder="1" applyAlignment="1">
      <alignment horizontal="center" vertical="center"/>
    </xf>
    <xf numFmtId="167" fontId="10" fillId="0" borderId="19" xfId="2" applyNumberFormat="1" applyFont="1" applyBorder="1" applyAlignment="1">
      <alignment horizontal="center" vertical="center"/>
    </xf>
    <xf numFmtId="167" fontId="10" fillId="0" borderId="14" xfId="2" applyNumberFormat="1" applyFont="1" applyBorder="1" applyAlignment="1">
      <alignment horizontal="center" vertical="center"/>
    </xf>
    <xf numFmtId="164" fontId="10" fillId="0" borderId="14" xfId="2" applyFont="1" applyBorder="1" applyAlignment="1">
      <alignment horizontal="center" vertical="center"/>
    </xf>
    <xf numFmtId="9" fontId="10" fillId="0" borderId="14" xfId="1" applyFont="1" applyBorder="1" applyAlignment="1">
      <alignment horizontal="center" vertical="center"/>
    </xf>
    <xf numFmtId="167" fontId="10" fillId="7" borderId="15" xfId="2" applyNumberFormat="1" applyFont="1" applyFill="1" applyBorder="1" applyAlignment="1">
      <alignment horizontal="center" vertical="center"/>
    </xf>
    <xf numFmtId="167" fontId="10" fillId="7" borderId="19" xfId="2" applyNumberFormat="1" applyFont="1" applyFill="1" applyBorder="1" applyAlignment="1">
      <alignment horizontal="center" vertical="center"/>
    </xf>
    <xf numFmtId="167" fontId="10" fillId="7" borderId="14" xfId="2" applyNumberFormat="1" applyFont="1" applyFill="1" applyBorder="1" applyAlignment="1">
      <alignment horizontal="center" vertical="center"/>
    </xf>
    <xf numFmtId="167" fontId="10" fillId="0" borderId="14" xfId="2" applyNumberFormat="1" applyFont="1" applyFill="1" applyBorder="1" applyAlignment="1">
      <alignment horizontal="center" vertical="center"/>
    </xf>
    <xf numFmtId="167" fontId="9" fillId="8" borderId="15" xfId="2" applyNumberFormat="1" applyFont="1" applyFill="1" applyBorder="1" applyAlignment="1">
      <alignment horizontal="center" vertical="center" wrapText="1"/>
    </xf>
    <xf numFmtId="167" fontId="9" fillId="8" borderId="19" xfId="2" applyNumberFormat="1" applyFont="1" applyFill="1" applyBorder="1" applyAlignment="1">
      <alignment horizontal="center" vertical="center" wrapText="1"/>
    </xf>
    <xf numFmtId="167" fontId="10" fillId="14" borderId="19" xfId="2" applyNumberFormat="1" applyFont="1" applyFill="1" applyBorder="1" applyAlignment="1">
      <alignment horizontal="center" vertical="center" wrapText="1"/>
    </xf>
    <xf numFmtId="164" fontId="10" fillId="0" borderId="15" xfId="2" applyFont="1" applyFill="1" applyBorder="1" applyAlignment="1">
      <alignment horizontal="center" vertical="center"/>
    </xf>
    <xf numFmtId="164" fontId="10" fillId="0" borderId="14" xfId="2" applyFont="1" applyFill="1" applyBorder="1" applyAlignment="1">
      <alignment horizontal="center" vertical="center"/>
    </xf>
    <xf numFmtId="9" fontId="10" fillId="0" borderId="15" xfId="1" applyFont="1" applyFill="1" applyBorder="1" applyAlignment="1">
      <alignment horizontal="center" vertical="center"/>
    </xf>
    <xf numFmtId="9" fontId="10" fillId="0" borderId="14" xfId="1" applyFont="1" applyFill="1" applyBorder="1" applyAlignment="1">
      <alignment horizontal="center" vertical="center"/>
    </xf>
    <xf numFmtId="167" fontId="10" fillId="0" borderId="14" xfId="2" applyNumberFormat="1" applyFont="1" applyBorder="1" applyAlignment="1">
      <alignment horizontal="center" vertical="center" wrapText="1"/>
    </xf>
    <xf numFmtId="9" fontId="10" fillId="0" borderId="18" xfId="1" applyFont="1" applyBorder="1" applyAlignment="1">
      <alignment horizontal="center" vertical="center" wrapText="1"/>
    </xf>
    <xf numFmtId="9" fontId="10" fillId="0" borderId="19" xfId="1" applyFont="1" applyBorder="1" applyAlignment="1">
      <alignment horizontal="center" vertical="center" wrapText="1"/>
    </xf>
    <xf numFmtId="9" fontId="10" fillId="0" borderId="14" xfId="1" applyFont="1" applyBorder="1" applyAlignment="1">
      <alignment horizontal="center" vertical="center" wrapText="1"/>
    </xf>
    <xf numFmtId="0" fontId="6" fillId="3" borderId="77" xfId="0" applyFont="1" applyFill="1" applyBorder="1" applyAlignment="1">
      <alignment horizontal="center" vertical="center" wrapText="1"/>
    </xf>
    <xf numFmtId="0" fontId="6" fillId="3" borderId="62" xfId="0" applyFont="1" applyFill="1" applyBorder="1" applyAlignment="1">
      <alignment horizontal="center" vertical="center" wrapText="1"/>
    </xf>
    <xf numFmtId="167" fontId="10" fillId="0" borderId="15" xfId="2" applyNumberFormat="1" applyFont="1" applyBorder="1" applyAlignment="1">
      <alignment horizontal="center" vertical="center" wrapText="1"/>
    </xf>
    <xf numFmtId="167" fontId="10" fillId="0" borderId="22" xfId="2" applyNumberFormat="1" applyFont="1" applyBorder="1" applyAlignment="1">
      <alignment horizontal="center" vertical="center"/>
    </xf>
    <xf numFmtId="9" fontId="1" fillId="0" borderId="15" xfId="1" applyFont="1" applyFill="1" applyBorder="1" applyAlignment="1">
      <alignment horizontal="center" vertical="center" wrapText="1"/>
    </xf>
    <xf numFmtId="9" fontId="1" fillId="0" borderId="14" xfId="1" applyFont="1" applyFill="1" applyBorder="1" applyAlignment="1">
      <alignment horizontal="center" vertical="center" wrapText="1"/>
    </xf>
    <xf numFmtId="9" fontId="4" fillId="0" borderId="15" xfId="0" applyNumberFormat="1" applyFont="1" applyFill="1" applyBorder="1" applyAlignment="1">
      <alignment horizontal="center" vertical="center"/>
    </xf>
    <xf numFmtId="9" fontId="4" fillId="0" borderId="14" xfId="0" applyNumberFormat="1" applyFont="1" applyFill="1" applyBorder="1" applyAlignment="1">
      <alignment horizontal="center" vertical="center"/>
    </xf>
    <xf numFmtId="0" fontId="4" fillId="7" borderId="15"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14" xfId="0" applyFont="1" applyFill="1" applyBorder="1" applyAlignment="1">
      <alignment horizontal="center" vertical="center"/>
    </xf>
    <xf numFmtId="9" fontId="4" fillId="8" borderId="15" xfId="1" applyFont="1" applyFill="1" applyBorder="1" applyAlignment="1">
      <alignment horizontal="center" vertical="center"/>
    </xf>
    <xf numFmtId="9" fontId="4" fillId="8" borderId="19" xfId="1" applyFont="1" applyFill="1" applyBorder="1" applyAlignment="1">
      <alignment horizontal="center" vertical="center"/>
    </xf>
    <xf numFmtId="9" fontId="4" fillId="8" borderId="14" xfId="1" applyFont="1" applyFill="1" applyBorder="1" applyAlignment="1">
      <alignment horizontal="center" vertical="center"/>
    </xf>
    <xf numFmtId="2" fontId="12" fillId="8" borderId="15" xfId="3" applyNumberFormat="1" applyFont="1" applyFill="1" applyBorder="1" applyAlignment="1">
      <alignment horizontal="center" vertical="center" wrapText="1"/>
    </xf>
    <xf numFmtId="2" fontId="12" fillId="8" borderId="19" xfId="3" applyNumberFormat="1" applyFont="1" applyFill="1" applyBorder="1" applyAlignment="1">
      <alignment horizontal="center" vertical="center" wrapText="1"/>
    </xf>
    <xf numFmtId="2" fontId="12" fillId="8" borderId="14" xfId="3" applyNumberFormat="1" applyFont="1" applyFill="1" applyBorder="1" applyAlignment="1">
      <alignment horizontal="center" vertical="center" wrapText="1"/>
    </xf>
    <xf numFmtId="9" fontId="12" fillId="8" borderId="15" xfId="1" applyFont="1" applyFill="1" applyBorder="1" applyAlignment="1">
      <alignment horizontal="center" vertical="center"/>
    </xf>
    <xf numFmtId="9" fontId="12" fillId="8" borderId="19" xfId="1" applyFont="1" applyFill="1" applyBorder="1" applyAlignment="1">
      <alignment horizontal="center" vertical="center"/>
    </xf>
    <xf numFmtId="9" fontId="12" fillId="8" borderId="14" xfId="1" applyFont="1" applyFill="1" applyBorder="1" applyAlignment="1">
      <alignment horizontal="center" vertical="center"/>
    </xf>
    <xf numFmtId="0" fontId="6" fillId="15" borderId="14" xfId="0" applyFont="1" applyFill="1" applyBorder="1" applyAlignment="1">
      <alignment horizontal="center" vertical="center" wrapText="1"/>
    </xf>
    <xf numFmtId="0" fontId="6" fillId="15" borderId="5" xfId="0" applyFont="1" applyFill="1" applyBorder="1" applyAlignment="1">
      <alignment horizontal="center" vertical="center" wrapText="1"/>
    </xf>
    <xf numFmtId="0" fontId="6" fillId="15" borderId="19" xfId="0" applyFont="1" applyFill="1" applyBorder="1" applyAlignment="1">
      <alignment horizontal="center" vertical="center" wrapText="1"/>
    </xf>
    <xf numFmtId="0" fontId="6" fillId="15" borderId="22" xfId="0" applyFont="1" applyFill="1" applyBorder="1" applyAlignment="1">
      <alignment horizontal="center" vertical="center" wrapText="1"/>
    </xf>
    <xf numFmtId="9" fontId="10" fillId="8" borderId="15" xfId="1" applyFont="1" applyFill="1" applyBorder="1" applyAlignment="1">
      <alignment horizontal="center" vertical="center" wrapText="1"/>
    </xf>
    <xf numFmtId="9" fontId="10" fillId="8" borderId="19" xfId="1" applyFont="1" applyFill="1" applyBorder="1" applyAlignment="1">
      <alignment horizontal="center" vertical="center" wrapText="1"/>
    </xf>
    <xf numFmtId="9" fontId="10" fillId="8" borderId="22" xfId="1" applyFont="1" applyFill="1" applyBorder="1" applyAlignment="1">
      <alignment horizontal="center" vertical="center" wrapText="1"/>
    </xf>
    <xf numFmtId="9" fontId="10" fillId="8" borderId="15" xfId="1" applyFont="1" applyFill="1" applyBorder="1" applyAlignment="1">
      <alignment horizontal="center" vertical="center"/>
    </xf>
    <xf numFmtId="9" fontId="10" fillId="8" borderId="19" xfId="1" applyFont="1" applyFill="1" applyBorder="1" applyAlignment="1">
      <alignment horizontal="center" vertical="center"/>
    </xf>
    <xf numFmtId="9" fontId="10" fillId="8" borderId="22" xfId="1" applyFont="1" applyFill="1" applyBorder="1" applyAlignment="1">
      <alignment horizontal="center" vertical="center"/>
    </xf>
    <xf numFmtId="2" fontId="12" fillId="8" borderId="18" xfId="3" applyNumberFormat="1" applyFont="1" applyFill="1" applyBorder="1" applyAlignment="1">
      <alignment horizontal="center" vertical="center" wrapText="1"/>
    </xf>
    <xf numFmtId="2" fontId="12" fillId="8" borderId="22" xfId="3" applyNumberFormat="1" applyFont="1" applyFill="1" applyBorder="1" applyAlignment="1">
      <alignment horizontal="center" vertical="center" wrapText="1"/>
    </xf>
    <xf numFmtId="9" fontId="12" fillId="8" borderId="18" xfId="1" applyFont="1" applyFill="1" applyBorder="1" applyAlignment="1">
      <alignment horizontal="center" vertical="center"/>
    </xf>
    <xf numFmtId="9" fontId="12" fillId="8" borderId="22" xfId="1" applyFont="1" applyFill="1" applyBorder="1" applyAlignment="1">
      <alignment horizontal="center" vertical="center"/>
    </xf>
    <xf numFmtId="0" fontId="4" fillId="8" borderId="15"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14" xfId="0" applyFont="1" applyFill="1" applyBorder="1" applyAlignment="1">
      <alignment horizontal="center" vertical="center" wrapText="1"/>
    </xf>
    <xf numFmtId="9" fontId="4" fillId="8" borderId="15" xfId="1" applyFont="1" applyFill="1" applyBorder="1" applyAlignment="1">
      <alignment horizontal="center" vertical="center" wrapText="1"/>
    </xf>
    <xf numFmtId="9" fontId="4" fillId="8" borderId="19" xfId="1" applyFont="1" applyFill="1" applyBorder="1" applyAlignment="1">
      <alignment horizontal="center" vertical="center" wrapText="1"/>
    </xf>
    <xf numFmtId="9" fontId="4" fillId="8" borderId="14" xfId="1" applyFont="1" applyFill="1" applyBorder="1" applyAlignment="1">
      <alignment horizontal="center" vertical="center" wrapText="1"/>
    </xf>
    <xf numFmtId="9" fontId="10" fillId="8" borderId="18" xfId="1" applyFont="1" applyFill="1" applyBorder="1" applyAlignment="1">
      <alignment horizontal="center" vertical="center"/>
    </xf>
    <xf numFmtId="9" fontId="12" fillId="0" borderId="18" xfId="1" applyFont="1" applyFill="1" applyBorder="1" applyAlignment="1">
      <alignment horizontal="center" vertical="center" wrapText="1"/>
    </xf>
    <xf numFmtId="9" fontId="12" fillId="0" borderId="19" xfId="1" applyFont="1" applyFill="1" applyBorder="1" applyAlignment="1">
      <alignment horizontal="center" vertical="center" wrapText="1"/>
    </xf>
    <xf numFmtId="9" fontId="12" fillId="0" borderId="22" xfId="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2" xfId="0" applyFont="1" applyFill="1" applyBorder="1" applyAlignment="1">
      <alignment horizontal="center" vertical="center" wrapText="1"/>
    </xf>
    <xf numFmtId="9" fontId="10" fillId="8" borderId="14" xfId="1" applyFont="1" applyFill="1" applyBorder="1" applyAlignment="1">
      <alignment horizontal="center" vertical="center"/>
    </xf>
    <xf numFmtId="2" fontId="4" fillId="8" borderId="15" xfId="3" applyNumberFormat="1" applyFont="1" applyFill="1" applyBorder="1" applyAlignment="1">
      <alignment horizontal="center" vertical="center" wrapText="1"/>
    </xf>
    <xf numFmtId="2" fontId="4" fillId="8" borderId="19" xfId="3" applyNumberFormat="1" applyFont="1" applyFill="1" applyBorder="1" applyAlignment="1">
      <alignment horizontal="center" vertical="center" wrapText="1"/>
    </xf>
    <xf numFmtId="2" fontId="4" fillId="8" borderId="14" xfId="3" applyNumberFormat="1" applyFont="1" applyFill="1" applyBorder="1" applyAlignment="1">
      <alignment horizontal="center" vertical="center" wrapText="1"/>
    </xf>
    <xf numFmtId="9" fontId="4" fillId="0" borderId="19" xfId="0" applyNumberFormat="1" applyFont="1" applyFill="1" applyBorder="1" applyAlignment="1">
      <alignment horizontal="center" vertical="center"/>
    </xf>
    <xf numFmtId="9" fontId="4" fillId="0" borderId="22" xfId="0" applyNumberFormat="1" applyFont="1" applyFill="1" applyBorder="1" applyAlignment="1">
      <alignment horizontal="center" vertical="center"/>
    </xf>
    <xf numFmtId="9" fontId="10" fillId="7" borderId="15" xfId="1" applyFont="1" applyFill="1" applyBorder="1" applyAlignment="1">
      <alignment horizontal="center" vertical="center"/>
    </xf>
    <xf numFmtId="9" fontId="10" fillId="7" borderId="19" xfId="1" applyFont="1" applyFill="1" applyBorder="1" applyAlignment="1">
      <alignment horizontal="center" vertical="center"/>
    </xf>
    <xf numFmtId="9" fontId="10" fillId="7" borderId="22" xfId="1" applyFont="1" applyFill="1" applyBorder="1" applyAlignment="1">
      <alignment horizontal="center" vertical="center"/>
    </xf>
    <xf numFmtId="0" fontId="4" fillId="7" borderId="15"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9" fontId="4" fillId="8" borderId="15" xfId="0" applyNumberFormat="1" applyFont="1" applyFill="1" applyBorder="1" applyAlignment="1">
      <alignment horizontal="center" vertical="center"/>
    </xf>
    <xf numFmtId="9" fontId="4" fillId="8" borderId="14" xfId="0" applyNumberFormat="1" applyFont="1" applyFill="1" applyBorder="1" applyAlignment="1">
      <alignment horizontal="center" vertical="center"/>
    </xf>
    <xf numFmtId="170" fontId="1" fillId="8" borderId="15" xfId="3" applyNumberFormat="1" applyFont="1" applyFill="1" applyBorder="1" applyAlignment="1">
      <alignment horizontal="center" vertical="center" wrapText="1"/>
    </xf>
    <xf numFmtId="170" fontId="1" fillId="8" borderId="14" xfId="3" applyNumberFormat="1" applyFont="1" applyFill="1" applyBorder="1" applyAlignment="1">
      <alignment horizontal="center" vertical="center" wrapText="1"/>
    </xf>
    <xf numFmtId="9" fontId="10" fillId="0" borderId="15" xfId="0" applyNumberFormat="1" applyFont="1" applyFill="1" applyBorder="1" applyAlignment="1">
      <alignment horizontal="center" vertical="center" wrapText="1"/>
    </xf>
    <xf numFmtId="9" fontId="10" fillId="0" borderId="14" xfId="0" applyNumberFormat="1" applyFont="1" applyFill="1" applyBorder="1" applyAlignment="1">
      <alignment horizontal="center" vertical="center" wrapText="1"/>
    </xf>
    <xf numFmtId="9" fontId="20" fillId="0" borderId="15" xfId="0" applyNumberFormat="1" applyFont="1" applyFill="1" applyBorder="1" applyAlignment="1">
      <alignment horizontal="center" vertical="center" wrapText="1"/>
    </xf>
    <xf numFmtId="9" fontId="20" fillId="0" borderId="14" xfId="0" applyNumberFormat="1" applyFont="1" applyFill="1" applyBorder="1" applyAlignment="1">
      <alignment horizontal="center" vertical="center" wrapText="1"/>
    </xf>
    <xf numFmtId="9" fontId="20" fillId="0" borderId="33" xfId="0" applyNumberFormat="1" applyFont="1" applyFill="1" applyBorder="1" applyAlignment="1">
      <alignment horizontal="center" vertical="center" wrapText="1"/>
    </xf>
    <xf numFmtId="9" fontId="20" fillId="0" borderId="32"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9" fontId="18" fillId="0" borderId="15" xfId="1" applyFont="1" applyFill="1" applyBorder="1" applyAlignment="1">
      <alignment horizontal="left" vertical="center" wrapText="1"/>
    </xf>
    <xf numFmtId="9" fontId="18" fillId="0" borderId="19" xfId="1" applyFont="1" applyFill="1" applyBorder="1" applyAlignment="1">
      <alignment horizontal="left" vertical="center" wrapText="1"/>
    </xf>
    <xf numFmtId="9" fontId="18" fillId="0" borderId="14" xfId="1" applyFont="1" applyFill="1" applyBorder="1" applyAlignment="1">
      <alignment horizontal="left" vertical="center" wrapText="1"/>
    </xf>
    <xf numFmtId="172" fontId="12" fillId="0" borderId="18" xfId="3" applyNumberFormat="1" applyFont="1" applyFill="1" applyBorder="1" applyAlignment="1">
      <alignment horizontal="center" vertical="center" wrapText="1"/>
    </xf>
    <xf numFmtId="172" fontId="12" fillId="0" borderId="19" xfId="3" applyNumberFormat="1" applyFont="1" applyFill="1" applyBorder="1" applyAlignment="1">
      <alignment horizontal="center" vertical="center" wrapText="1"/>
    </xf>
    <xf numFmtId="172" fontId="12" fillId="0" borderId="22" xfId="3" applyNumberFormat="1" applyFont="1" applyFill="1" applyBorder="1" applyAlignment="1">
      <alignment horizontal="center" vertical="center" wrapText="1"/>
    </xf>
    <xf numFmtId="166" fontId="10" fillId="0" borderId="15" xfId="0" applyNumberFormat="1" applyFont="1" applyFill="1" applyBorder="1" applyAlignment="1">
      <alignment horizontal="center" vertical="center"/>
    </xf>
    <xf numFmtId="166" fontId="10" fillId="0" borderId="14" xfId="0" applyNumberFormat="1" applyFont="1" applyFill="1" applyBorder="1" applyAlignment="1">
      <alignment horizontal="center" vertical="center"/>
    </xf>
    <xf numFmtId="167" fontId="10" fillId="0" borderId="15" xfId="1" applyNumberFormat="1" applyFont="1" applyBorder="1" applyAlignment="1">
      <alignment horizontal="center" vertical="center"/>
    </xf>
    <xf numFmtId="167" fontId="10" fillId="0" borderId="19" xfId="1" applyNumberFormat="1" applyFont="1" applyBorder="1" applyAlignment="1">
      <alignment horizontal="center" vertical="center"/>
    </xf>
    <xf numFmtId="167" fontId="10" fillId="0" borderId="22" xfId="1" applyNumberFormat="1" applyFont="1" applyBorder="1" applyAlignment="1">
      <alignment horizontal="center" vertical="center"/>
    </xf>
    <xf numFmtId="9" fontId="18" fillId="0" borderId="15" xfId="1" applyFont="1" applyFill="1" applyBorder="1" applyAlignment="1">
      <alignment horizontal="center" vertical="center" wrapText="1"/>
    </xf>
    <xf numFmtId="9" fontId="18" fillId="0" borderId="19" xfId="1" applyFont="1" applyFill="1" applyBorder="1" applyAlignment="1">
      <alignment horizontal="center" vertical="center" wrapText="1"/>
    </xf>
    <xf numFmtId="9" fontId="18" fillId="0" borderId="14" xfId="1" applyFont="1" applyFill="1" applyBorder="1" applyAlignment="1">
      <alignment horizontal="center" vertical="center" wrapText="1"/>
    </xf>
    <xf numFmtId="0" fontId="18" fillId="0" borderId="19" xfId="0" applyNumberFormat="1" applyFont="1" applyFill="1" applyBorder="1" applyAlignment="1">
      <alignment horizontal="center" vertical="center" wrapText="1"/>
    </xf>
    <xf numFmtId="167" fontId="9" fillId="0" borderId="15" xfId="1" applyNumberFormat="1" applyFont="1" applyFill="1" applyBorder="1" applyAlignment="1">
      <alignment horizontal="center" vertical="center" wrapText="1"/>
    </xf>
    <xf numFmtId="167" fontId="9" fillId="0" borderId="19" xfId="1" applyNumberFormat="1" applyFont="1" applyFill="1" applyBorder="1" applyAlignment="1">
      <alignment horizontal="center" vertical="center" wrapText="1"/>
    </xf>
    <xf numFmtId="167" fontId="9" fillId="0" borderId="14" xfId="1" applyNumberFormat="1" applyFont="1" applyFill="1" applyBorder="1" applyAlignment="1">
      <alignment horizontal="center" vertical="center" wrapText="1"/>
    </xf>
    <xf numFmtId="167" fontId="9" fillId="0" borderId="15" xfId="2" applyNumberFormat="1" applyFont="1" applyBorder="1" applyAlignment="1">
      <alignment horizontal="center" vertical="center" wrapText="1"/>
    </xf>
    <xf numFmtId="167" fontId="9" fillId="0" borderId="19" xfId="2" applyNumberFormat="1" applyFont="1" applyBorder="1" applyAlignment="1">
      <alignment horizontal="center" vertical="center" wrapText="1"/>
    </xf>
    <xf numFmtId="167" fontId="9" fillId="0" borderId="14" xfId="2" applyNumberFormat="1" applyFont="1" applyBorder="1" applyAlignment="1">
      <alignment horizontal="center" vertical="center" wrapText="1"/>
    </xf>
    <xf numFmtId="167" fontId="9" fillId="0" borderId="15" xfId="1" applyNumberFormat="1" applyFont="1" applyBorder="1" applyAlignment="1">
      <alignment horizontal="center" vertical="center" wrapText="1"/>
    </xf>
    <xf numFmtId="167" fontId="9" fillId="0" borderId="19" xfId="1" applyNumberFormat="1" applyFont="1" applyBorder="1" applyAlignment="1">
      <alignment horizontal="center" vertical="center" wrapText="1"/>
    </xf>
    <xf numFmtId="167" fontId="9" fillId="0" borderId="14" xfId="1" applyNumberFormat="1" applyFont="1" applyBorder="1" applyAlignment="1">
      <alignment horizontal="center" vertical="center" wrapTex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4" fillId="0" borderId="15" xfId="0" quotePrefix="1" applyFont="1" applyBorder="1" applyAlignment="1">
      <alignment horizontal="center" vertical="center" wrapText="1"/>
    </xf>
    <xf numFmtId="0" fontId="4" fillId="0" borderId="19" xfId="0" quotePrefix="1" applyFont="1" applyBorder="1" applyAlignment="1">
      <alignment horizontal="center" vertical="center" wrapText="1"/>
    </xf>
    <xf numFmtId="0" fontId="4" fillId="0" borderId="14" xfId="0" quotePrefix="1" applyFont="1" applyBorder="1" applyAlignment="1">
      <alignment horizontal="center" vertical="center" wrapText="1"/>
    </xf>
    <xf numFmtId="166" fontId="9" fillId="6" borderId="15" xfId="2" applyNumberFormat="1" applyFont="1" applyFill="1" applyBorder="1" applyAlignment="1">
      <alignment horizontal="center" vertical="center" wrapText="1"/>
    </xf>
    <xf numFmtId="166" fontId="9" fillId="6" borderId="19" xfId="2" applyNumberFormat="1" applyFont="1" applyFill="1" applyBorder="1" applyAlignment="1">
      <alignment horizontal="center" vertical="center" wrapText="1"/>
    </xf>
    <xf numFmtId="166" fontId="9" fillId="6" borderId="14" xfId="2" applyNumberFormat="1" applyFont="1" applyFill="1" applyBorder="1" applyAlignment="1">
      <alignment horizontal="center" vertical="center" wrapText="1"/>
    </xf>
    <xf numFmtId="166" fontId="9" fillId="0" borderId="15" xfId="2" applyNumberFormat="1" applyFont="1" applyBorder="1" applyAlignment="1">
      <alignment horizontal="center" vertical="center" wrapText="1"/>
    </xf>
    <xf numFmtId="166" fontId="9" fillId="0" borderId="19" xfId="2" applyNumberFormat="1" applyFont="1" applyBorder="1" applyAlignment="1">
      <alignment horizontal="center" vertical="center" wrapText="1"/>
    </xf>
    <xf numFmtId="166" fontId="9" fillId="0" borderId="14" xfId="2" applyNumberFormat="1" applyFont="1" applyBorder="1" applyAlignment="1">
      <alignment horizontal="center" vertical="center" wrapText="1"/>
    </xf>
    <xf numFmtId="166" fontId="10" fillId="0" borderId="19" xfId="0" applyNumberFormat="1" applyFont="1" applyBorder="1" applyAlignment="1">
      <alignment horizontal="center" vertical="center"/>
    </xf>
    <xf numFmtId="167" fontId="10" fillId="0" borderId="14" xfId="1" applyNumberFormat="1" applyFont="1" applyBorder="1" applyAlignment="1">
      <alignment horizontal="center" vertical="center"/>
    </xf>
    <xf numFmtId="167" fontId="10" fillId="0" borderId="15" xfId="1" applyNumberFormat="1" applyFont="1" applyFill="1" applyBorder="1" applyAlignment="1">
      <alignment horizontal="center" vertical="center"/>
    </xf>
    <xf numFmtId="167" fontId="10" fillId="0" borderId="14" xfId="1" applyNumberFormat="1" applyFont="1" applyFill="1" applyBorder="1" applyAlignment="1">
      <alignment horizontal="center" vertical="center"/>
    </xf>
    <xf numFmtId="164" fontId="10" fillId="7" borderId="15" xfId="2" applyFont="1" applyFill="1" applyBorder="1" applyAlignment="1">
      <alignment horizontal="center" vertical="center"/>
    </xf>
    <xf numFmtId="164" fontId="10" fillId="7" borderId="19" xfId="2" applyFont="1" applyFill="1" applyBorder="1" applyAlignment="1">
      <alignment horizontal="center" vertical="center"/>
    </xf>
    <xf numFmtId="164" fontId="10" fillId="7" borderId="14" xfId="2" applyFont="1" applyFill="1" applyBorder="1" applyAlignment="1">
      <alignment horizontal="center" vertical="center"/>
    </xf>
    <xf numFmtId="164" fontId="10" fillId="0" borderId="18" xfId="2" applyFont="1" applyBorder="1" applyAlignment="1">
      <alignment horizontal="center" vertical="center" wrapText="1"/>
    </xf>
    <xf numFmtId="164" fontId="10" fillId="0" borderId="19" xfId="2" applyFont="1" applyBorder="1" applyAlignment="1">
      <alignment horizontal="center" vertical="center" wrapText="1"/>
    </xf>
    <xf numFmtId="164" fontId="10" fillId="0" borderId="22" xfId="2" applyFont="1" applyBorder="1" applyAlignment="1">
      <alignment horizontal="center" vertical="center" wrapText="1"/>
    </xf>
    <xf numFmtId="164" fontId="4" fillId="14" borderId="15" xfId="2" applyFont="1" applyFill="1" applyBorder="1" applyAlignment="1">
      <alignment horizontal="center" vertical="center" wrapText="1"/>
    </xf>
    <xf numFmtId="164" fontId="4" fillId="14" borderId="14" xfId="2" applyFont="1" applyFill="1" applyBorder="1" applyAlignment="1">
      <alignment horizontal="center" vertical="center" wrapText="1"/>
    </xf>
    <xf numFmtId="164" fontId="10" fillId="13" borderId="19" xfId="2" applyFont="1" applyFill="1" applyBorder="1" applyAlignment="1">
      <alignment horizontal="center" vertical="center" wrapText="1"/>
    </xf>
    <xf numFmtId="164" fontId="10" fillId="0" borderId="15" xfId="2" applyFont="1" applyBorder="1" applyAlignment="1">
      <alignment horizontal="center" vertical="center" wrapText="1"/>
    </xf>
    <xf numFmtId="164" fontId="10" fillId="11" borderId="19" xfId="2" applyFont="1" applyFill="1" applyBorder="1" applyAlignment="1">
      <alignment horizontal="center" vertical="center" wrapText="1"/>
    </xf>
    <xf numFmtId="164" fontId="10" fillId="11" borderId="22" xfId="2" applyFont="1" applyFill="1" applyBorder="1" applyAlignment="1">
      <alignment horizontal="center" vertical="center" wrapText="1"/>
    </xf>
    <xf numFmtId="164" fontId="4" fillId="0" borderId="15" xfId="2" applyFont="1" applyBorder="1" applyAlignment="1">
      <alignment horizontal="center" vertical="center" wrapText="1"/>
    </xf>
    <xf numFmtId="164" fontId="4" fillId="0" borderId="19" xfId="2" applyFont="1" applyBorder="1" applyAlignment="1">
      <alignment horizontal="center" vertical="center" wrapText="1"/>
    </xf>
    <xf numFmtId="164" fontId="4" fillId="0" borderId="14" xfId="2"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69" xfId="0" applyFont="1" applyBorder="1" applyAlignment="1">
      <alignment horizontal="center" vertical="center" wrapText="1"/>
    </xf>
    <xf numFmtId="166" fontId="10" fillId="0" borderId="19" xfId="0" applyNumberFormat="1" applyFont="1" applyFill="1" applyBorder="1" applyAlignment="1">
      <alignment horizontal="center" vertical="center"/>
    </xf>
    <xf numFmtId="166" fontId="10" fillId="6" borderId="19" xfId="0" applyNumberFormat="1" applyFont="1" applyFill="1" applyBorder="1" applyAlignment="1">
      <alignment horizontal="center" vertical="center"/>
    </xf>
    <xf numFmtId="166" fontId="10" fillId="0" borderId="15" xfId="0" applyNumberFormat="1" applyFont="1" applyBorder="1" applyAlignment="1">
      <alignment horizontal="center" vertical="center"/>
    </xf>
    <xf numFmtId="166" fontId="10" fillId="0" borderId="22" xfId="0" applyNumberFormat="1" applyFont="1" applyBorder="1" applyAlignment="1">
      <alignment horizontal="center" vertical="center"/>
    </xf>
    <xf numFmtId="166" fontId="10" fillId="0" borderId="22" xfId="0" applyNumberFormat="1" applyFont="1" applyFill="1" applyBorder="1" applyAlignment="1">
      <alignment horizontal="center" vertical="center"/>
    </xf>
    <xf numFmtId="166" fontId="9" fillId="0" borderId="15" xfId="0" applyNumberFormat="1" applyFont="1" applyFill="1" applyBorder="1" applyAlignment="1">
      <alignment horizontal="center" vertical="center" wrapText="1"/>
    </xf>
    <xf numFmtId="166" fontId="9" fillId="0" borderId="19" xfId="0" applyNumberFormat="1" applyFont="1" applyFill="1" applyBorder="1" applyAlignment="1">
      <alignment horizontal="center" vertical="center" wrapText="1"/>
    </xf>
    <xf numFmtId="166" fontId="9" fillId="0" borderId="14" xfId="0" applyNumberFormat="1" applyFont="1" applyFill="1" applyBorder="1" applyAlignment="1">
      <alignment horizontal="center" vertical="center" wrapText="1"/>
    </xf>
    <xf numFmtId="166" fontId="9" fillId="0" borderId="15" xfId="2" applyNumberFormat="1" applyFont="1" applyFill="1" applyBorder="1" applyAlignment="1">
      <alignment horizontal="center" vertical="center" wrapText="1"/>
    </xf>
    <xf numFmtId="166" fontId="9" fillId="0" borderId="19" xfId="2" applyNumberFormat="1" applyFont="1" applyFill="1" applyBorder="1" applyAlignment="1">
      <alignment horizontal="center" vertical="center" wrapText="1"/>
    </xf>
    <xf numFmtId="166" fontId="9" fillId="0" borderId="14" xfId="2" applyNumberFormat="1" applyFont="1" applyFill="1" applyBorder="1" applyAlignment="1">
      <alignment horizontal="center" vertical="center" wrapText="1"/>
    </xf>
    <xf numFmtId="166" fontId="10" fillId="9" borderId="15" xfId="0" applyNumberFormat="1" applyFont="1" applyFill="1" applyBorder="1" applyAlignment="1">
      <alignment horizontal="center" vertical="center"/>
    </xf>
    <xf numFmtId="166" fontId="10" fillId="9" borderId="19" xfId="0" applyNumberFormat="1"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9" xfId="0" quotePrefix="1" applyFont="1" applyFill="1" applyBorder="1" applyAlignment="1">
      <alignment horizontal="center" vertical="center" wrapText="1"/>
    </xf>
    <xf numFmtId="0" fontId="4" fillId="0" borderId="14" xfId="0" quotePrefix="1" applyFont="1" applyFill="1" applyBorder="1" applyAlignment="1">
      <alignment horizontal="center" vertical="center" wrapText="1"/>
    </xf>
    <xf numFmtId="164" fontId="9" fillId="6" borderId="15" xfId="2" applyFont="1" applyFill="1" applyBorder="1" applyAlignment="1">
      <alignment horizontal="center" vertical="center" wrapText="1"/>
    </xf>
    <xf numFmtId="164" fontId="9" fillId="6" borderId="19" xfId="2" applyFont="1" applyFill="1" applyBorder="1" applyAlignment="1">
      <alignment horizontal="center" vertical="center" wrapText="1"/>
    </xf>
    <xf numFmtId="164" fontId="9" fillId="6" borderId="14" xfId="2" applyFont="1" applyFill="1" applyBorder="1" applyAlignment="1">
      <alignment horizontal="center" vertical="center" wrapText="1"/>
    </xf>
    <xf numFmtId="164" fontId="10" fillId="9" borderId="15" xfId="2" applyFont="1" applyFill="1" applyBorder="1" applyAlignment="1">
      <alignment horizontal="center" vertical="center"/>
    </xf>
    <xf numFmtId="164" fontId="10" fillId="9" borderId="19" xfId="2" applyFont="1" applyFill="1" applyBorder="1" applyAlignment="1">
      <alignment horizontal="center" vertical="center"/>
    </xf>
    <xf numFmtId="164" fontId="10" fillId="6" borderId="19" xfId="2" applyFont="1" applyFill="1" applyBorder="1" applyAlignment="1">
      <alignment horizontal="center" vertical="center"/>
    </xf>
    <xf numFmtId="164" fontId="4" fillId="0" borderId="19" xfId="2" applyFont="1" applyFill="1" applyBorder="1" applyAlignment="1">
      <alignment horizontal="center" vertical="center" wrapText="1"/>
    </xf>
    <xf numFmtId="164" fontId="4" fillId="0" borderId="14" xfId="2" applyFont="1" applyFill="1" applyBorder="1" applyAlignment="1">
      <alignment horizontal="center" vertical="center" wrapText="1"/>
    </xf>
    <xf numFmtId="0" fontId="9" fillId="0" borderId="19" xfId="0" applyFont="1" applyBorder="1" applyAlignment="1">
      <alignment horizontal="center" vertical="center" wrapText="1"/>
    </xf>
    <xf numFmtId="166" fontId="10" fillId="13" borderId="19" xfId="0" applyNumberFormat="1" applyFont="1" applyFill="1" applyBorder="1" applyAlignment="1">
      <alignment horizontal="center" vertical="center" wrapText="1"/>
    </xf>
    <xf numFmtId="166" fontId="9" fillId="0" borderId="15" xfId="0" applyNumberFormat="1" applyFont="1" applyBorder="1" applyAlignment="1">
      <alignment horizontal="center" vertical="center" wrapText="1"/>
    </xf>
    <xf numFmtId="166" fontId="9" fillId="0" borderId="19" xfId="0" applyNumberFormat="1" applyFont="1" applyBorder="1" applyAlignment="1">
      <alignment horizontal="center" vertical="center" wrapText="1"/>
    </xf>
    <xf numFmtId="166" fontId="9" fillId="0" borderId="14" xfId="0" applyNumberFormat="1" applyFont="1" applyBorder="1" applyAlignment="1">
      <alignment horizontal="center" vertical="center" wrapText="1"/>
    </xf>
    <xf numFmtId="0" fontId="9" fillId="0" borderId="15" xfId="0" applyFont="1" applyBorder="1" applyAlignment="1">
      <alignment horizontal="center" vertical="center" wrapText="1"/>
    </xf>
    <xf numFmtId="166" fontId="10" fillId="0" borderId="14" xfId="0" applyNumberFormat="1" applyFont="1" applyBorder="1" applyAlignment="1">
      <alignment horizontal="center" vertical="center"/>
    </xf>
    <xf numFmtId="166" fontId="10" fillId="7" borderId="15" xfId="0" applyNumberFormat="1" applyFont="1" applyFill="1" applyBorder="1" applyAlignment="1">
      <alignment horizontal="center" vertical="center"/>
    </xf>
    <xf numFmtId="166" fontId="10" fillId="7" borderId="19" xfId="0" applyNumberFormat="1" applyFont="1" applyFill="1" applyBorder="1" applyAlignment="1">
      <alignment horizontal="center" vertical="center"/>
    </xf>
    <xf numFmtId="166" fontId="10" fillId="7" borderId="14" xfId="0" applyNumberFormat="1" applyFont="1" applyFill="1" applyBorder="1" applyAlignment="1">
      <alignment horizontal="center" vertical="center"/>
    </xf>
    <xf numFmtId="0" fontId="4" fillId="0" borderId="18" xfId="0" applyFont="1" applyBorder="1" applyAlignment="1">
      <alignment horizontal="center" vertical="center" wrapText="1"/>
    </xf>
    <xf numFmtId="164" fontId="4" fillId="7" borderId="19" xfId="2" applyFont="1" applyFill="1" applyBorder="1" applyAlignment="1">
      <alignment horizontal="center" vertical="center" wrapText="1"/>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9" fontId="4" fillId="5" borderId="15" xfId="0" applyNumberFormat="1" applyFont="1" applyFill="1" applyBorder="1" applyAlignment="1">
      <alignment horizontal="center" vertical="center" wrapText="1"/>
    </xf>
    <xf numFmtId="9" fontId="4" fillId="5" borderId="19" xfId="0" applyNumberFormat="1" applyFont="1" applyFill="1" applyBorder="1" applyAlignment="1">
      <alignment horizontal="center" vertical="center" wrapText="1"/>
    </xf>
    <xf numFmtId="9" fontId="4" fillId="5" borderId="32" xfId="0" applyNumberFormat="1" applyFont="1" applyFill="1" applyBorder="1" applyAlignment="1">
      <alignment horizontal="center" vertical="center" wrapText="1"/>
    </xf>
    <xf numFmtId="9" fontId="4" fillId="0" borderId="15" xfId="0" applyNumberFormat="1" applyFont="1" applyFill="1" applyBorder="1" applyAlignment="1">
      <alignment horizontal="center" vertical="center" wrapText="1"/>
    </xf>
    <xf numFmtId="9" fontId="4" fillId="0" borderId="19" xfId="0" applyNumberFormat="1" applyFont="1" applyFill="1" applyBorder="1" applyAlignment="1">
      <alignment horizontal="center" vertical="center" wrapText="1"/>
    </xf>
    <xf numFmtId="9" fontId="4" fillId="0" borderId="14" xfId="0" applyNumberFormat="1" applyFont="1" applyFill="1" applyBorder="1" applyAlignment="1">
      <alignment horizontal="center" vertical="center" wrapText="1"/>
    </xf>
    <xf numFmtId="0" fontId="4" fillId="0" borderId="32" xfId="0" applyFont="1" applyBorder="1" applyAlignment="1">
      <alignment horizontal="center" vertical="center" wrapText="1"/>
    </xf>
    <xf numFmtId="167" fontId="4" fillId="7" borderId="15" xfId="2" applyNumberFormat="1" applyFont="1" applyFill="1" applyBorder="1" applyAlignment="1">
      <alignment horizontal="center" vertical="center" wrapText="1"/>
    </xf>
    <xf numFmtId="167" fontId="4" fillId="7" borderId="19" xfId="2" applyNumberFormat="1" applyFont="1" applyFill="1" applyBorder="1" applyAlignment="1">
      <alignment horizontal="center" vertical="center" wrapText="1"/>
    </xf>
    <xf numFmtId="167" fontId="4" fillId="7" borderId="14" xfId="2" applyNumberFormat="1" applyFont="1" applyFill="1" applyBorder="1" applyAlignment="1">
      <alignment horizontal="center" vertical="center" wrapText="1"/>
    </xf>
    <xf numFmtId="167" fontId="4" fillId="0" borderId="15" xfId="1" applyNumberFormat="1" applyFont="1" applyBorder="1" applyAlignment="1">
      <alignment horizontal="center" vertical="center" wrapText="1"/>
    </xf>
    <xf numFmtId="167" fontId="4" fillId="0" borderId="19" xfId="1" applyNumberFormat="1" applyFont="1" applyBorder="1" applyAlignment="1">
      <alignment horizontal="center" vertical="center" wrapText="1"/>
    </xf>
    <xf numFmtId="167" fontId="4" fillId="0" borderId="14" xfId="1" applyNumberFormat="1" applyFont="1" applyBorder="1" applyAlignment="1">
      <alignment horizontal="center" vertical="center" wrapText="1"/>
    </xf>
    <xf numFmtId="0" fontId="4"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2" xfId="0" applyFont="1" applyFill="1" applyBorder="1" applyAlignment="1">
      <alignment horizontal="center" vertical="center" wrapText="1"/>
    </xf>
    <xf numFmtId="9" fontId="10" fillId="0" borderId="18" xfId="0" applyNumberFormat="1" applyFont="1" applyFill="1" applyBorder="1" applyAlignment="1">
      <alignment horizontal="center" vertical="center" wrapText="1"/>
    </xf>
    <xf numFmtId="9" fontId="10" fillId="0" borderId="19" xfId="0" applyNumberFormat="1" applyFont="1" applyFill="1" applyBorder="1" applyAlignment="1">
      <alignment horizontal="center" vertical="center" wrapText="1"/>
    </xf>
    <xf numFmtId="9" fontId="10" fillId="0" borderId="22" xfId="0" applyNumberFormat="1" applyFont="1" applyFill="1" applyBorder="1" applyAlignment="1">
      <alignment horizontal="center" vertical="center" wrapText="1"/>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2"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2" xfId="0" applyFont="1" applyFill="1" applyBorder="1" applyAlignment="1">
      <alignment horizontal="center" vertical="center"/>
    </xf>
    <xf numFmtId="0" fontId="12" fillId="7" borderId="18"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22" xfId="0" applyFont="1" applyFill="1" applyBorder="1" applyAlignment="1">
      <alignment horizontal="center" vertical="center"/>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2"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5" xfId="0" applyFont="1" applyBorder="1" applyAlignment="1">
      <alignment horizontal="center" vertical="center" wrapText="1"/>
    </xf>
    <xf numFmtId="0" fontId="18" fillId="0" borderId="15"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9" fontId="19" fillId="0" borderId="15" xfId="1" applyFont="1" applyFill="1" applyBorder="1" applyAlignment="1">
      <alignment horizontal="center" vertical="center" wrapText="1"/>
    </xf>
    <xf numFmtId="9" fontId="19" fillId="0" borderId="14" xfId="1" applyFont="1" applyFill="1" applyBorder="1" applyAlignment="1">
      <alignment horizontal="center" vertical="center" wrapText="1"/>
    </xf>
    <xf numFmtId="9" fontId="19" fillId="0" borderId="19" xfId="1"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170" fontId="4" fillId="8" borderId="22" xfId="3" applyNumberFormat="1" applyFont="1" applyFill="1" applyBorder="1" applyAlignment="1">
      <alignment horizontal="center" vertical="center" wrapText="1"/>
    </xf>
    <xf numFmtId="9" fontId="4" fillId="8" borderId="22" xfId="1" applyFont="1" applyFill="1" applyBorder="1" applyAlignment="1">
      <alignment horizontal="center" vertical="center"/>
    </xf>
    <xf numFmtId="9" fontId="4" fillId="0" borderId="22" xfId="1" applyFont="1" applyBorder="1" applyAlignment="1">
      <alignment horizontal="center" vertical="center" wrapText="1"/>
    </xf>
    <xf numFmtId="9" fontId="4" fillId="0" borderId="22" xfId="1" applyFont="1" applyBorder="1" applyAlignment="1">
      <alignment horizontal="center" vertical="center"/>
    </xf>
    <xf numFmtId="0" fontId="12" fillId="0" borderId="15" xfId="0" applyFont="1" applyBorder="1" applyAlignment="1">
      <alignment horizontal="center" vertical="center"/>
    </xf>
    <xf numFmtId="0" fontId="12" fillId="0" borderId="19" xfId="0" applyFont="1" applyBorder="1" applyAlignment="1">
      <alignment horizontal="center" vertical="center"/>
    </xf>
    <xf numFmtId="0" fontId="12" fillId="0" borderId="14" xfId="0" applyFont="1" applyBorder="1" applyAlignment="1">
      <alignment horizontal="center" vertical="center"/>
    </xf>
    <xf numFmtId="0" fontId="2" fillId="6" borderId="55" xfId="0" applyFont="1" applyFill="1" applyBorder="1" applyAlignment="1">
      <alignment horizontal="center" vertical="center"/>
    </xf>
    <xf numFmtId="0" fontId="2" fillId="6" borderId="56" xfId="0" applyFont="1" applyFill="1" applyBorder="1" applyAlignment="1">
      <alignment horizontal="center" vertical="center"/>
    </xf>
    <xf numFmtId="0" fontId="2" fillId="6" borderId="57"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57" xfId="0" applyFont="1" applyFill="1" applyBorder="1" applyAlignment="1">
      <alignment horizontal="center" vertical="center"/>
    </xf>
    <xf numFmtId="0" fontId="4" fillId="7" borderId="22" xfId="0" applyFont="1" applyFill="1" applyBorder="1" applyAlignment="1">
      <alignment horizontal="center" vertical="center" wrapText="1"/>
    </xf>
    <xf numFmtId="0" fontId="10" fillId="0" borderId="15" xfId="0" applyFont="1" applyFill="1" applyBorder="1" applyAlignment="1">
      <alignment horizontal="left" vertical="center" wrapText="1"/>
    </xf>
    <xf numFmtId="0" fontId="10" fillId="0" borderId="14" xfId="0" applyFont="1" applyFill="1" applyBorder="1" applyAlignment="1">
      <alignment horizontal="left" vertical="center" wrapText="1"/>
    </xf>
    <xf numFmtId="9" fontId="18" fillId="0" borderId="15" xfId="0" applyNumberFormat="1" applyFont="1" applyFill="1" applyBorder="1" applyAlignment="1">
      <alignment horizontal="center" vertical="center" wrapText="1"/>
    </xf>
    <xf numFmtId="9" fontId="18" fillId="0" borderId="14" xfId="0" applyNumberFormat="1" applyFont="1" applyFill="1" applyBorder="1" applyAlignment="1">
      <alignment horizontal="center" vertical="center" wrapText="1"/>
    </xf>
    <xf numFmtId="0" fontId="9" fillId="0" borderId="22" xfId="0" applyFont="1" applyBorder="1" applyAlignment="1">
      <alignment horizontal="center" vertical="center" wrapText="1"/>
    </xf>
    <xf numFmtId="0" fontId="4" fillId="0" borderId="22" xfId="0" applyFont="1" applyBorder="1" applyAlignment="1">
      <alignment horizontal="center" vertical="center"/>
    </xf>
    <xf numFmtId="0" fontId="4" fillId="7" borderId="22" xfId="0" applyFont="1" applyFill="1" applyBorder="1" applyAlignment="1">
      <alignment horizontal="center" vertical="center"/>
    </xf>
    <xf numFmtId="0" fontId="4" fillId="0" borderId="22"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71" xfId="0" applyFont="1" applyFill="1" applyBorder="1" applyAlignment="1">
      <alignment horizontal="center" vertical="center" wrapText="1"/>
    </xf>
    <xf numFmtId="9" fontId="4" fillId="5" borderId="33" xfId="0" applyNumberFormat="1" applyFont="1" applyFill="1" applyBorder="1" applyAlignment="1">
      <alignment horizontal="center" vertical="center" wrapText="1"/>
    </xf>
    <xf numFmtId="9" fontId="4" fillId="5" borderId="14" xfId="0" applyNumberFormat="1" applyFont="1" applyFill="1" applyBorder="1" applyAlignment="1">
      <alignment horizontal="center" vertical="center" wrapText="1"/>
    </xf>
    <xf numFmtId="0" fontId="10" fillId="0" borderId="15" xfId="0" applyFont="1" applyBorder="1" applyAlignment="1">
      <alignment horizontal="center" vertical="center" wrapText="1"/>
    </xf>
    <xf numFmtId="0" fontId="9" fillId="0" borderId="18" xfId="0" applyFont="1" applyBorder="1" applyAlignment="1">
      <alignment horizontal="center" vertical="center" wrapText="1"/>
    </xf>
    <xf numFmtId="164" fontId="4" fillId="7" borderId="15" xfId="2" applyFont="1" applyFill="1" applyBorder="1" applyAlignment="1">
      <alignment horizontal="center" vertical="center" wrapText="1"/>
    </xf>
    <xf numFmtId="164" fontId="4" fillId="7" borderId="14" xfId="2" applyFont="1" applyFill="1" applyBorder="1" applyAlignment="1">
      <alignment horizontal="center" vertical="center" wrapText="1"/>
    </xf>
    <xf numFmtId="164" fontId="10" fillId="0" borderId="14" xfId="2" applyFont="1" applyBorder="1" applyAlignment="1">
      <alignment horizontal="center" vertical="center" wrapText="1"/>
    </xf>
    <xf numFmtId="0" fontId="6" fillId="3" borderId="7"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7" fillId="0" borderId="2" xfId="0" applyFont="1" applyBorder="1"/>
    <xf numFmtId="0" fontId="7" fillId="0" borderId="13" xfId="0" applyFont="1" applyBorder="1"/>
    <xf numFmtId="0" fontId="6" fillId="3"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7" fillId="4" borderId="30" xfId="0" applyFont="1" applyFill="1" applyBorder="1"/>
    <xf numFmtId="0" fontId="7" fillId="4" borderId="43" xfId="0" applyFont="1" applyFill="1" applyBorder="1"/>
    <xf numFmtId="0" fontId="6" fillId="3" borderId="2" xfId="0" applyFont="1" applyFill="1" applyBorder="1" applyAlignment="1">
      <alignment horizontal="center" vertical="center"/>
    </xf>
    <xf numFmtId="0" fontId="6" fillId="16" borderId="1" xfId="0" applyFont="1" applyFill="1" applyBorder="1" applyAlignment="1">
      <alignment horizontal="center" vertical="center" wrapText="1"/>
    </xf>
    <xf numFmtId="0" fontId="7" fillId="7" borderId="41" xfId="0" applyFont="1" applyFill="1" applyBorder="1"/>
    <xf numFmtId="0" fontId="6" fillId="3" borderId="76"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75"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10" borderId="22" xfId="0" applyFont="1" applyFill="1" applyBorder="1" applyAlignment="1">
      <alignment horizontal="center" vertical="center" wrapText="1"/>
    </xf>
    <xf numFmtId="0" fontId="20" fillId="8" borderId="18" xfId="0" applyFont="1" applyFill="1" applyBorder="1" applyAlignment="1">
      <alignment horizontal="center" vertical="center" wrapText="1"/>
    </xf>
    <xf numFmtId="0" fontId="20" fillId="8" borderId="19" xfId="0" applyFont="1" applyFill="1" applyBorder="1" applyAlignment="1">
      <alignment horizontal="center" vertical="center" wrapText="1"/>
    </xf>
    <xf numFmtId="0" fontId="20" fillId="8" borderId="22" xfId="0" applyFont="1" applyFill="1" applyBorder="1" applyAlignment="1">
      <alignment horizontal="center" vertical="center" wrapText="1"/>
    </xf>
    <xf numFmtId="0" fontId="3" fillId="9" borderId="18" xfId="0" applyFont="1" applyFill="1" applyBorder="1" applyAlignment="1">
      <alignment horizontal="center" vertical="center" wrapText="1"/>
    </xf>
    <xf numFmtId="0" fontId="3" fillId="9" borderId="19"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3" fillId="11" borderId="19" xfId="0" applyFont="1" applyFill="1" applyBorder="1" applyAlignment="1">
      <alignment horizontal="center" vertical="center" wrapText="1"/>
    </xf>
    <xf numFmtId="0" fontId="3" fillId="11" borderId="14" xfId="0" applyFont="1" applyFill="1" applyBorder="1" applyAlignment="1">
      <alignment horizontal="center" vertical="center" wrapText="1"/>
    </xf>
    <xf numFmtId="9" fontId="4" fillId="0" borderId="32" xfId="0" applyNumberFormat="1" applyFont="1" applyFill="1" applyBorder="1" applyAlignment="1">
      <alignment horizontal="center" vertical="center" wrapText="1"/>
    </xf>
    <xf numFmtId="9" fontId="4" fillId="0" borderId="33" xfId="0" applyNumberFormat="1" applyFont="1" applyFill="1" applyBorder="1" applyAlignment="1">
      <alignment horizontal="center" vertical="center" wrapText="1"/>
    </xf>
    <xf numFmtId="9" fontId="10" fillId="5" borderId="33" xfId="0" applyNumberFormat="1" applyFont="1" applyFill="1" applyBorder="1" applyAlignment="1">
      <alignment horizontal="center" vertical="center" wrapText="1"/>
    </xf>
    <xf numFmtId="9" fontId="10" fillId="5" borderId="19" xfId="0" applyNumberFormat="1" applyFont="1" applyFill="1" applyBorder="1" applyAlignment="1">
      <alignment horizontal="center" vertical="center" wrapText="1"/>
    </xf>
    <xf numFmtId="9" fontId="10" fillId="5" borderId="32" xfId="0" applyNumberFormat="1"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4" xfId="0" applyFont="1" applyFill="1" applyBorder="1" applyAlignment="1">
      <alignment horizontal="center" vertical="center"/>
    </xf>
    <xf numFmtId="0" fontId="3" fillId="12" borderId="15" xfId="0" applyFont="1" applyFill="1" applyBorder="1" applyAlignment="1">
      <alignment horizontal="center" vertical="center" wrapText="1"/>
    </xf>
    <xf numFmtId="0" fontId="3" fillId="12" borderId="19" xfId="0" applyFont="1" applyFill="1" applyBorder="1" applyAlignment="1">
      <alignment horizontal="center" vertical="center" wrapText="1"/>
    </xf>
    <xf numFmtId="0" fontId="3" fillId="12" borderId="22" xfId="0" applyFont="1" applyFill="1" applyBorder="1" applyAlignment="1">
      <alignment horizontal="center" vertical="center" wrapText="1"/>
    </xf>
    <xf numFmtId="9" fontId="10" fillId="0" borderId="72" xfId="0" applyNumberFormat="1" applyFont="1" applyFill="1" applyBorder="1" applyAlignment="1">
      <alignment horizontal="center" vertical="center" wrapText="1"/>
    </xf>
    <xf numFmtId="9" fontId="10" fillId="0" borderId="73" xfId="0" applyNumberFormat="1" applyFont="1" applyFill="1" applyBorder="1" applyAlignment="1">
      <alignment horizontal="center" vertical="center" wrapText="1"/>
    </xf>
    <xf numFmtId="9" fontId="10" fillId="0" borderId="15" xfId="1" applyFont="1" applyFill="1" applyBorder="1" applyAlignment="1">
      <alignment horizontal="center" vertical="center" wrapText="1"/>
    </xf>
    <xf numFmtId="9" fontId="10" fillId="0" borderId="14" xfId="1" applyFont="1" applyFill="1" applyBorder="1" applyAlignment="1">
      <alignment horizontal="center" vertical="center" wrapText="1"/>
    </xf>
    <xf numFmtId="9" fontId="10" fillId="0" borderId="15" xfId="0" applyNumberFormat="1" applyFont="1" applyFill="1" applyBorder="1" applyAlignment="1">
      <alignment horizontal="left" vertical="center" wrapText="1"/>
    </xf>
    <xf numFmtId="9" fontId="10" fillId="0" borderId="14" xfId="0" applyNumberFormat="1" applyFont="1" applyFill="1" applyBorder="1" applyAlignment="1">
      <alignment horizontal="left" vertical="center" wrapText="1"/>
    </xf>
    <xf numFmtId="0" fontId="3"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Border="1" applyAlignment="1">
      <alignment horizontal="left" vertical="center" wrapText="1"/>
    </xf>
    <xf numFmtId="0" fontId="6" fillId="3" borderId="63" xfId="0" applyFont="1" applyFill="1" applyBorder="1" applyAlignment="1">
      <alignment horizontal="center" vertical="center" wrapText="1"/>
    </xf>
    <xf numFmtId="0" fontId="7" fillId="0" borderId="64" xfId="0" applyFont="1" applyBorder="1" applyAlignment="1">
      <alignment wrapText="1"/>
    </xf>
    <xf numFmtId="0" fontId="7" fillId="0" borderId="65" xfId="0" applyFont="1" applyBorder="1" applyAlignment="1">
      <alignment wrapText="1"/>
    </xf>
    <xf numFmtId="0" fontId="6" fillId="4" borderId="17" xfId="0" applyFont="1" applyFill="1" applyBorder="1" applyAlignment="1">
      <alignment horizontal="center" vertical="center" wrapText="1"/>
    </xf>
    <xf numFmtId="0" fontId="7" fillId="4" borderId="2" xfId="0" applyFont="1" applyFill="1" applyBorder="1"/>
    <xf numFmtId="0" fontId="7" fillId="4" borderId="13" xfId="0" applyFont="1" applyFill="1" applyBorder="1"/>
    <xf numFmtId="0" fontId="6" fillId="4" borderId="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3" borderId="80" xfId="0" applyFont="1" applyFill="1" applyBorder="1" applyAlignment="1">
      <alignment horizontal="center" vertical="center" wrapText="1"/>
    </xf>
    <xf numFmtId="0" fontId="6" fillId="3" borderId="81" xfId="0" applyFont="1" applyFill="1" applyBorder="1" applyAlignment="1">
      <alignment horizontal="center" vertical="center" wrapText="1"/>
    </xf>
    <xf numFmtId="9" fontId="6" fillId="4" borderId="17" xfId="0" applyNumberFormat="1" applyFont="1" applyFill="1" applyBorder="1" applyAlignment="1">
      <alignment horizontal="center" vertical="center" wrapText="1"/>
    </xf>
    <xf numFmtId="9" fontId="4" fillId="0" borderId="22" xfId="0" applyNumberFormat="1" applyFont="1" applyFill="1" applyBorder="1" applyAlignment="1">
      <alignment horizontal="center" vertical="center" wrapText="1"/>
    </xf>
    <xf numFmtId="9" fontId="10" fillId="0" borderId="32" xfId="0" applyNumberFormat="1" applyFont="1" applyFill="1" applyBorder="1" applyAlignment="1">
      <alignment horizontal="center" vertical="center" wrapText="1"/>
    </xf>
    <xf numFmtId="0" fontId="12" fillId="7" borderId="15" xfId="0" applyFont="1" applyFill="1" applyBorder="1" applyAlignment="1">
      <alignment horizontal="center" vertical="center"/>
    </xf>
    <xf numFmtId="0" fontId="12" fillId="7" borderId="14" xfId="0" applyFont="1" applyFill="1" applyBorder="1" applyAlignment="1">
      <alignment horizontal="center" vertical="center"/>
    </xf>
    <xf numFmtId="49" fontId="10" fillId="0" borderId="19" xfId="0" applyNumberFormat="1" applyFont="1" applyFill="1" applyBorder="1" applyAlignment="1">
      <alignment horizontal="center" vertical="center" wrapText="1"/>
    </xf>
    <xf numFmtId="167" fontId="10" fillId="0" borderId="18" xfId="1" applyNumberFormat="1" applyFont="1" applyBorder="1" applyAlignment="1">
      <alignment horizontal="center" vertical="center" wrapText="1"/>
    </xf>
    <xf numFmtId="167" fontId="10" fillId="0" borderId="19" xfId="1" applyNumberFormat="1" applyFont="1" applyBorder="1" applyAlignment="1">
      <alignment horizontal="center" vertical="center" wrapText="1"/>
    </xf>
    <xf numFmtId="167" fontId="10" fillId="0" borderId="14" xfId="1" applyNumberFormat="1" applyFont="1" applyBorder="1" applyAlignment="1">
      <alignment horizontal="center" vertical="center" wrapText="1"/>
    </xf>
    <xf numFmtId="166" fontId="4" fillId="0" borderId="19" xfId="0" applyNumberFormat="1" applyFont="1" applyFill="1" applyBorder="1" applyAlignment="1">
      <alignment horizontal="center" vertical="center" wrapText="1"/>
    </xf>
    <xf numFmtId="166" fontId="4" fillId="0" borderId="14" xfId="0" applyNumberFormat="1" applyFont="1" applyFill="1" applyBorder="1" applyAlignment="1">
      <alignment horizontal="center" vertical="center" wrapText="1"/>
    </xf>
    <xf numFmtId="164" fontId="9" fillId="0" borderId="19" xfId="2" applyFont="1" applyFill="1" applyBorder="1" applyAlignment="1">
      <alignment horizontal="right" vertical="center" wrapText="1"/>
    </xf>
    <xf numFmtId="0" fontId="6" fillId="3" borderId="55" xfId="0" applyFont="1" applyFill="1" applyBorder="1" applyAlignment="1">
      <alignment horizontal="center" vertical="center" wrapText="1"/>
    </xf>
    <xf numFmtId="0" fontId="6" fillId="3" borderId="56" xfId="0" applyFont="1" applyFill="1" applyBorder="1" applyAlignment="1">
      <alignment horizontal="center" vertical="center" wrapText="1"/>
    </xf>
    <xf numFmtId="0" fontId="6" fillId="3" borderId="57" xfId="0" applyFont="1" applyFill="1" applyBorder="1" applyAlignment="1">
      <alignment horizontal="center" vertical="center" wrapText="1"/>
    </xf>
  </cellXfs>
  <cellStyles count="7">
    <cellStyle name="Millares" xfId="3" builtinId="3"/>
    <cellStyle name="Millares 2" xfId="5" xr:uid="{00000000-0005-0000-0000-000001000000}"/>
    <cellStyle name="Moneda" xfId="2" builtinId="4"/>
    <cellStyle name="Normal" xfId="0" builtinId="0"/>
    <cellStyle name="Normal 2" xfId="4" xr:uid="{00000000-0005-0000-0000-000004000000}"/>
    <cellStyle name="Porcentaje" xfId="1" builtinId="5"/>
    <cellStyle name="Porcentaje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247650</xdr:colOff>
      <xdr:row>18</xdr:row>
      <xdr:rowOff>600075</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bwMode="auto">
        <a:xfrm>
          <a:off x="0" y="0"/>
          <a:ext cx="11849100" cy="1067752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R1027"/>
  <sheetViews>
    <sheetView tabSelected="1" topLeftCell="A9" zoomScale="70" zoomScaleNormal="70" workbookViewId="0">
      <pane xSplit="8" ySplit="4" topLeftCell="AF43" activePane="bottomRight" state="frozen"/>
      <selection activeCell="H10" sqref="H10"/>
      <selection pane="topRight" activeCell="I10" sqref="I10"/>
      <selection pane="bottomLeft" activeCell="H13" sqref="H13"/>
      <selection pane="bottomRight" activeCell="AI37" sqref="AI37:AI54"/>
    </sheetView>
  </sheetViews>
  <sheetFormatPr baseColWidth="10" defaultColWidth="12.5703125" defaultRowHeight="15" customHeight="1" outlineLevelRow="1" outlineLevelCol="1" x14ac:dyDescent="0.25"/>
  <cols>
    <col min="1" max="1" width="9.5703125" style="7" customWidth="1" outlineLevel="1"/>
    <col min="2" max="2" width="13.85546875" style="7" customWidth="1" outlineLevel="1"/>
    <col min="3" max="3" width="5.28515625" style="42" customWidth="1" outlineLevel="1"/>
    <col min="4" max="4" width="16.85546875" style="7" customWidth="1" outlineLevel="1"/>
    <col min="5" max="5" width="4.85546875" style="7" customWidth="1" outlineLevel="1"/>
    <col min="6" max="6" width="15.5703125" style="7" customWidth="1" outlineLevel="1"/>
    <col min="7" max="7" width="7.28515625" style="7" customWidth="1" outlineLevel="1"/>
    <col min="8" max="8" width="63" style="7" bestFit="1" customWidth="1"/>
    <col min="9" max="9" width="10.5703125" style="7" bestFit="1" customWidth="1"/>
    <col min="10" max="10" width="43" style="7" customWidth="1"/>
    <col min="11" max="11" width="46" style="42" customWidth="1"/>
    <col min="12" max="12" width="20.28515625" style="42" customWidth="1"/>
    <col min="13" max="13" width="33.42578125" style="42" customWidth="1"/>
    <col min="14" max="14" width="40.28515625" style="42" hidden="1" customWidth="1"/>
    <col min="15" max="15" width="21.28515625" style="42" hidden="1" customWidth="1"/>
    <col min="16" max="16" width="21.28515625" style="345" customWidth="1"/>
    <col min="17" max="23" width="21.28515625" style="339" hidden="1" customWidth="1"/>
    <col min="24" max="24" width="20.5703125" style="339" hidden="1" customWidth="1"/>
    <col min="25" max="25" width="27.140625" style="42" hidden="1" customWidth="1"/>
    <col min="26" max="28" width="20.5703125" style="42" hidden="1" customWidth="1"/>
    <col min="29" max="29" width="20.5703125" style="42" customWidth="1"/>
    <col min="30" max="30" width="20.5703125" style="42" bestFit="1" customWidth="1"/>
    <col min="31" max="32" width="20.5703125" style="42" customWidth="1"/>
    <col min="33" max="34" width="20.5703125" style="42" hidden="1" customWidth="1"/>
    <col min="35" max="35" width="61.5703125" style="7" customWidth="1"/>
    <col min="36" max="36" width="10.5703125" style="42" customWidth="1"/>
    <col min="37" max="37" width="9.7109375" style="42" customWidth="1"/>
    <col min="38" max="38" width="33.85546875" style="42" bestFit="1" customWidth="1"/>
    <col min="39" max="39" width="122" style="42" customWidth="1"/>
    <col min="40" max="40" width="25.42578125" style="42" customWidth="1"/>
    <col min="41" max="41" width="22.5703125" style="7" hidden="1" customWidth="1"/>
    <col min="42" max="42" width="34.28515625" style="7" customWidth="1"/>
    <col min="43" max="43" width="22.42578125" style="7" customWidth="1"/>
    <col min="44" max="44" width="58.28515625" style="7" customWidth="1"/>
    <col min="45" max="45" width="19" style="42" customWidth="1"/>
    <col min="46" max="46" width="18.5703125" style="42" customWidth="1"/>
    <col min="47" max="47" width="23" style="42" customWidth="1"/>
    <col min="48" max="48" width="20.5703125" style="42" bestFit="1" customWidth="1"/>
    <col min="49" max="49" width="31.140625" style="42" customWidth="1"/>
    <col min="50" max="50" width="25.42578125" style="7" customWidth="1"/>
    <col min="51" max="51" width="30.140625" style="42" hidden="1" customWidth="1"/>
    <col min="52" max="52" width="31" style="42" hidden="1" customWidth="1"/>
    <col min="53" max="53" width="23.140625" style="42" hidden="1" customWidth="1"/>
    <col min="54" max="55" width="43" style="42" hidden="1" customWidth="1"/>
    <col min="56" max="56" width="29.42578125" style="42" hidden="1" customWidth="1"/>
    <col min="57" max="57" width="30.140625" style="42" hidden="1" customWidth="1"/>
    <col min="58" max="58" width="32.7109375" style="42" hidden="1" customWidth="1"/>
    <col min="59" max="59" width="29.5703125" style="42" hidden="1" customWidth="1"/>
    <col min="60" max="60" width="36" style="42" hidden="1" customWidth="1"/>
    <col min="61" max="61" width="19.85546875" style="42" hidden="1" customWidth="1"/>
    <col min="62" max="62" width="29.85546875" style="42" hidden="1" customWidth="1"/>
    <col min="63" max="63" width="32.42578125" style="42" hidden="1" customWidth="1"/>
    <col min="64" max="64" width="29.28515625" style="42" hidden="1" customWidth="1"/>
    <col min="65" max="65" width="25.42578125" style="42" hidden="1" customWidth="1"/>
    <col min="66" max="66" width="28.5703125" style="42" hidden="1" customWidth="1"/>
    <col min="67" max="67" width="43.85546875" style="42" hidden="1" customWidth="1"/>
    <col min="68" max="68" width="46.42578125" style="42" hidden="1" customWidth="1"/>
    <col min="69" max="69" width="42.42578125" style="42" hidden="1" customWidth="1"/>
    <col min="70" max="70" width="36.42578125" style="42" hidden="1" customWidth="1"/>
    <col min="71" max="71" width="30.85546875" style="42" hidden="1" customWidth="1"/>
    <col min="72" max="72" width="47.28515625" style="42" hidden="1" customWidth="1"/>
    <col min="73" max="73" width="49.7109375" style="42" hidden="1" customWidth="1"/>
    <col min="74" max="74" width="45.85546875" style="42" hidden="1" customWidth="1"/>
    <col min="75" max="75" width="40" style="42" hidden="1" customWidth="1"/>
    <col min="76" max="76" width="50.140625" style="42" bestFit="1" customWidth="1"/>
    <col min="77" max="77" width="52.85546875" style="42" bestFit="1" customWidth="1"/>
    <col min="78" max="78" width="55.28515625" style="42" hidden="1" customWidth="1"/>
    <col min="79" max="79" width="51.140625" style="42" hidden="1" customWidth="1"/>
    <col min="80" max="80" width="45.42578125" style="42" hidden="1" customWidth="1"/>
    <col min="81" max="81" width="46" style="42" customWidth="1"/>
    <col min="82" max="85" width="26.85546875" style="42" customWidth="1"/>
    <col min="86" max="86" width="17.28515625" style="7" customWidth="1"/>
    <col min="87" max="87" width="9.7109375" style="7" customWidth="1"/>
    <col min="88" max="89" width="7.5703125" style="7" customWidth="1"/>
    <col min="90" max="90" width="15.5703125" style="7" bestFit="1" customWidth="1"/>
    <col min="91" max="91" width="16.7109375" style="7" bestFit="1" customWidth="1"/>
    <col min="92" max="92" width="7.5703125" style="7" customWidth="1"/>
    <col min="93" max="16384" width="12.5703125" style="7"/>
  </cols>
  <sheetData>
    <row r="1" spans="1:96" hidden="1" outlineLevel="1" x14ac:dyDescent="0.25">
      <c r="A1" s="1"/>
      <c r="B1" s="2"/>
      <c r="C1" s="2"/>
      <c r="D1" s="2"/>
      <c r="E1" s="2"/>
      <c r="F1" s="4"/>
      <c r="G1" s="2"/>
      <c r="H1" s="3"/>
      <c r="I1" s="2"/>
      <c r="J1" s="2"/>
      <c r="K1" s="2"/>
      <c r="L1" s="2"/>
      <c r="M1" s="2"/>
      <c r="N1" s="2"/>
      <c r="O1" s="2"/>
      <c r="P1" s="340"/>
      <c r="Q1" s="325"/>
      <c r="R1" s="325"/>
      <c r="S1" s="325"/>
      <c r="T1" s="325"/>
      <c r="U1" s="325"/>
      <c r="V1" s="325"/>
      <c r="W1" s="325"/>
      <c r="X1" s="325"/>
      <c r="Y1" s="2"/>
      <c r="Z1" s="2"/>
      <c r="AA1" s="2"/>
      <c r="AB1" s="2"/>
      <c r="AC1" s="2"/>
      <c r="AD1" s="2"/>
      <c r="AE1" s="2"/>
      <c r="AF1" s="2"/>
      <c r="AG1" s="2"/>
      <c r="AH1" s="2"/>
      <c r="AI1" s="2"/>
      <c r="AJ1" s="2"/>
      <c r="AK1" s="2"/>
      <c r="AL1" s="2"/>
      <c r="AM1" s="2"/>
      <c r="AN1" s="2"/>
      <c r="AO1" s="2"/>
      <c r="AP1" s="2"/>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6"/>
      <c r="CL1" s="6"/>
      <c r="CM1" s="6"/>
      <c r="CN1" s="6"/>
    </row>
    <row r="2" spans="1:96" ht="24" hidden="1" customHeight="1" outlineLevel="1" x14ac:dyDescent="0.25">
      <c r="A2" s="8"/>
      <c r="B2" s="855" t="s">
        <v>61</v>
      </c>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c r="AF2" s="855"/>
      <c r="AG2" s="855"/>
      <c r="AH2" s="855"/>
      <c r="AI2" s="855"/>
      <c r="AJ2" s="855"/>
      <c r="AK2" s="855"/>
      <c r="AL2" s="855"/>
      <c r="AM2" s="855"/>
      <c r="AN2" s="855"/>
      <c r="AO2" s="855"/>
      <c r="AP2" s="855"/>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6"/>
      <c r="CL2" s="6"/>
      <c r="CM2" s="6"/>
      <c r="CN2" s="6"/>
    </row>
    <row r="3" spans="1:96" ht="44.25" hidden="1" customHeight="1" outlineLevel="1" x14ac:dyDescent="0.25">
      <c r="A3" s="10"/>
      <c r="B3" s="856" t="s">
        <v>0</v>
      </c>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856"/>
      <c r="AJ3" s="856"/>
      <c r="AK3" s="856"/>
      <c r="AL3" s="856"/>
      <c r="AM3" s="856"/>
      <c r="AN3" s="856"/>
      <c r="AO3" s="856"/>
      <c r="AP3" s="856"/>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6"/>
      <c r="CL3" s="6"/>
      <c r="CM3" s="6"/>
      <c r="CN3" s="6"/>
    </row>
    <row r="4" spans="1:96" ht="30" hidden="1" customHeight="1" outlineLevel="1" x14ac:dyDescent="0.25">
      <c r="A4" s="10"/>
      <c r="B4" s="856" t="s">
        <v>1</v>
      </c>
      <c r="C4" s="856"/>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6"/>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6"/>
      <c r="CL4" s="6"/>
      <c r="CM4" s="6"/>
      <c r="CN4" s="6"/>
    </row>
    <row r="5" spans="1:96" ht="27" hidden="1" customHeight="1" outlineLevel="1" x14ac:dyDescent="0.25">
      <c r="A5" s="10"/>
      <c r="B5" s="857" t="s">
        <v>2</v>
      </c>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6"/>
      <c r="CL5" s="6"/>
      <c r="CM5" s="6"/>
      <c r="CN5" s="6"/>
    </row>
    <row r="6" spans="1:96" ht="31.5" hidden="1" customHeight="1" outlineLevel="1" x14ac:dyDescent="0.25">
      <c r="A6" s="10"/>
      <c r="B6" s="856" t="s">
        <v>3</v>
      </c>
      <c r="C6" s="856"/>
      <c r="D6" s="856"/>
      <c r="E6" s="856"/>
      <c r="F6" s="856"/>
      <c r="G6" s="856"/>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6"/>
      <c r="CL6" s="6"/>
      <c r="CM6" s="6"/>
      <c r="CN6" s="6"/>
    </row>
    <row r="7" spans="1:96" ht="34.5" hidden="1" customHeight="1" outlineLevel="1" x14ac:dyDescent="0.25">
      <c r="A7" s="10"/>
      <c r="B7" s="856" t="s">
        <v>4</v>
      </c>
      <c r="C7" s="856"/>
      <c r="D7" s="856"/>
      <c r="E7" s="856"/>
      <c r="F7" s="856"/>
      <c r="G7" s="856"/>
      <c r="H7" s="856"/>
      <c r="I7" s="856"/>
      <c r="J7" s="856"/>
      <c r="K7" s="856"/>
      <c r="L7" s="856"/>
      <c r="M7" s="856"/>
      <c r="N7" s="856"/>
      <c r="O7" s="856"/>
      <c r="P7" s="856"/>
      <c r="Q7" s="856"/>
      <c r="R7" s="856"/>
      <c r="S7" s="856"/>
      <c r="T7" s="856"/>
      <c r="U7" s="856"/>
      <c r="V7" s="856"/>
      <c r="W7" s="856"/>
      <c r="X7" s="856"/>
      <c r="Y7" s="856"/>
      <c r="Z7" s="856"/>
      <c r="AA7" s="856"/>
      <c r="AB7" s="856"/>
      <c r="AC7" s="856"/>
      <c r="AD7" s="856"/>
      <c r="AE7" s="856"/>
      <c r="AF7" s="856"/>
      <c r="AG7" s="856"/>
      <c r="AH7" s="856"/>
      <c r="AI7" s="856"/>
      <c r="AJ7" s="856"/>
      <c r="AK7" s="856"/>
      <c r="AL7" s="856"/>
      <c r="AM7" s="856"/>
      <c r="AN7" s="856"/>
      <c r="AO7" s="856"/>
      <c r="AP7" s="856"/>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6"/>
      <c r="CL7" s="6"/>
      <c r="CM7" s="6"/>
      <c r="CN7" s="6"/>
    </row>
    <row r="8" spans="1:96" ht="43.5" hidden="1" customHeight="1" outlineLevel="1" x14ac:dyDescent="0.25">
      <c r="A8" s="10"/>
      <c r="B8" s="856" t="s">
        <v>5</v>
      </c>
      <c r="C8" s="856"/>
      <c r="D8" s="856"/>
      <c r="E8" s="856"/>
      <c r="F8" s="856"/>
      <c r="G8" s="856"/>
      <c r="H8" s="856"/>
      <c r="I8" s="856"/>
      <c r="J8" s="856"/>
      <c r="K8" s="856"/>
      <c r="L8" s="856"/>
      <c r="M8" s="856"/>
      <c r="N8" s="856"/>
      <c r="O8" s="856"/>
      <c r="P8" s="856"/>
      <c r="Q8" s="856"/>
      <c r="R8" s="856"/>
      <c r="S8" s="856"/>
      <c r="T8" s="856"/>
      <c r="U8" s="856"/>
      <c r="V8" s="856"/>
      <c r="W8" s="856"/>
      <c r="X8" s="856"/>
      <c r="Y8" s="856"/>
      <c r="Z8" s="856"/>
      <c r="AA8" s="856"/>
      <c r="AB8" s="856"/>
      <c r="AC8" s="856"/>
      <c r="AD8" s="856"/>
      <c r="AE8" s="856"/>
      <c r="AF8" s="856"/>
      <c r="AG8" s="856"/>
      <c r="AH8" s="856"/>
      <c r="AI8" s="856"/>
      <c r="AJ8" s="856"/>
      <c r="AK8" s="856"/>
      <c r="AL8" s="856"/>
      <c r="AM8" s="856"/>
      <c r="AN8" s="856"/>
      <c r="AO8" s="856"/>
      <c r="AP8" s="856"/>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6"/>
      <c r="CL8" s="6"/>
      <c r="CM8" s="6"/>
      <c r="CN8" s="6"/>
    </row>
    <row r="9" spans="1:96" ht="16.5" outlineLevel="1" thickBot="1" x14ac:dyDescent="0.3">
      <c r="A9" s="10"/>
      <c r="B9" s="858"/>
      <c r="C9" s="858"/>
      <c r="D9" s="858"/>
      <c r="E9" s="858"/>
      <c r="F9" s="858"/>
      <c r="G9" s="858"/>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9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6"/>
      <c r="CL9" s="6"/>
      <c r="CM9" s="6"/>
      <c r="CN9" s="6"/>
    </row>
    <row r="10" spans="1:96" ht="26.25" customHeight="1" thickBot="1" x14ac:dyDescent="0.3">
      <c r="A10" s="1"/>
      <c r="B10" s="859" t="s">
        <v>6</v>
      </c>
      <c r="C10" s="807" t="s">
        <v>149</v>
      </c>
      <c r="D10" s="807" t="s">
        <v>7</v>
      </c>
      <c r="E10" s="862" t="s">
        <v>150</v>
      </c>
      <c r="F10" s="807" t="s">
        <v>8</v>
      </c>
      <c r="G10" s="862" t="s">
        <v>150</v>
      </c>
      <c r="H10" s="807" t="s">
        <v>9</v>
      </c>
      <c r="I10" s="869" t="s">
        <v>150</v>
      </c>
      <c r="J10" s="802" t="s">
        <v>10</v>
      </c>
      <c r="K10" s="465" t="s">
        <v>11</v>
      </c>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867" t="s">
        <v>12</v>
      </c>
      <c r="AJ10" s="815" t="s">
        <v>150</v>
      </c>
      <c r="AK10" s="807" t="s">
        <v>158</v>
      </c>
      <c r="AL10" s="807" t="s">
        <v>160</v>
      </c>
      <c r="AM10" s="807" t="s">
        <v>374</v>
      </c>
      <c r="AN10" s="807" t="s">
        <v>161</v>
      </c>
      <c r="AO10" s="807" t="s">
        <v>63</v>
      </c>
      <c r="AP10" s="802" t="s">
        <v>13</v>
      </c>
      <c r="AQ10" s="805" t="s">
        <v>14</v>
      </c>
      <c r="AR10" s="812" t="s">
        <v>15</v>
      </c>
      <c r="AS10" s="802" t="s">
        <v>162</v>
      </c>
      <c r="AT10" s="881" t="s">
        <v>163</v>
      </c>
      <c r="AU10" s="882"/>
      <c r="AV10" s="882"/>
      <c r="AW10" s="882"/>
      <c r="AX10" s="882"/>
      <c r="AY10" s="882"/>
      <c r="AZ10" s="882"/>
      <c r="BA10" s="882"/>
      <c r="BB10" s="882"/>
      <c r="BC10" s="882"/>
      <c r="BD10" s="882"/>
      <c r="BE10" s="882"/>
      <c r="BF10" s="882"/>
      <c r="BG10" s="882"/>
      <c r="BH10" s="882"/>
      <c r="BI10" s="882"/>
      <c r="BJ10" s="882"/>
      <c r="BK10" s="882"/>
      <c r="BL10" s="882"/>
      <c r="BM10" s="882"/>
      <c r="BN10" s="882"/>
      <c r="BO10" s="882"/>
      <c r="BP10" s="882"/>
      <c r="BQ10" s="882"/>
      <c r="BR10" s="882"/>
      <c r="BS10" s="882"/>
      <c r="BT10" s="882"/>
      <c r="BU10" s="882"/>
      <c r="BV10" s="882"/>
      <c r="BW10" s="882"/>
      <c r="BX10" s="882"/>
      <c r="BY10" s="882"/>
      <c r="BZ10" s="882"/>
      <c r="CA10" s="882"/>
      <c r="CB10" s="882"/>
      <c r="CC10" s="882"/>
      <c r="CD10" s="882"/>
      <c r="CE10" s="882"/>
      <c r="CF10" s="882"/>
      <c r="CG10" s="883"/>
      <c r="CH10" s="799" t="s">
        <v>16</v>
      </c>
      <c r="CI10" s="5"/>
      <c r="CJ10" s="5"/>
      <c r="CK10" s="5"/>
      <c r="CL10" s="5"/>
      <c r="CM10" s="5"/>
      <c r="CN10" s="6"/>
      <c r="CO10" s="6"/>
      <c r="CP10" s="6"/>
      <c r="CQ10" s="6"/>
    </row>
    <row r="11" spans="1:96" ht="24.75" customHeight="1" thickBot="1" x14ac:dyDescent="0.3">
      <c r="A11" s="5"/>
      <c r="B11" s="860"/>
      <c r="C11" s="808"/>
      <c r="D11" s="808"/>
      <c r="E11" s="865"/>
      <c r="F11" s="803"/>
      <c r="G11" s="863"/>
      <c r="H11" s="803"/>
      <c r="I11" s="863"/>
      <c r="J11" s="803"/>
      <c r="K11" s="818" t="s">
        <v>17</v>
      </c>
      <c r="L11" s="808" t="s">
        <v>18</v>
      </c>
      <c r="M11" s="808" t="s">
        <v>19</v>
      </c>
      <c r="N11" s="865" t="s">
        <v>151</v>
      </c>
      <c r="O11" s="808" t="s">
        <v>152</v>
      </c>
      <c r="P11" s="819" t="s">
        <v>62</v>
      </c>
      <c r="Q11" s="564" t="s">
        <v>350</v>
      </c>
      <c r="R11" s="564" t="s">
        <v>169</v>
      </c>
      <c r="S11" s="564" t="s">
        <v>351</v>
      </c>
      <c r="T11" s="564" t="s">
        <v>169</v>
      </c>
      <c r="U11" s="562" t="s">
        <v>352</v>
      </c>
      <c r="V11" s="562" t="s">
        <v>169</v>
      </c>
      <c r="W11" s="562" t="s">
        <v>321</v>
      </c>
      <c r="X11" s="562" t="s">
        <v>169</v>
      </c>
      <c r="Y11" s="469" t="s">
        <v>359</v>
      </c>
      <c r="Z11" s="467" t="s">
        <v>169</v>
      </c>
      <c r="AA11" s="469" t="s">
        <v>361</v>
      </c>
      <c r="AB11" s="467" t="s">
        <v>169</v>
      </c>
      <c r="AC11" s="469" t="s">
        <v>376</v>
      </c>
      <c r="AD11" s="467" t="s">
        <v>169</v>
      </c>
      <c r="AE11" s="469" t="s">
        <v>389</v>
      </c>
      <c r="AF11" s="467" t="s">
        <v>169</v>
      </c>
      <c r="AG11" s="469" t="s">
        <v>390</v>
      </c>
      <c r="AH11" s="467" t="s">
        <v>169</v>
      </c>
      <c r="AI11" s="868"/>
      <c r="AJ11" s="816"/>
      <c r="AK11" s="808"/>
      <c r="AL11" s="808"/>
      <c r="AM11" s="808"/>
      <c r="AN11" s="808"/>
      <c r="AO11" s="808"/>
      <c r="AP11" s="810"/>
      <c r="AQ11" s="470"/>
      <c r="AR11" s="813"/>
      <c r="AS11" s="810"/>
      <c r="AT11" s="823" t="s">
        <v>164</v>
      </c>
      <c r="AU11" s="821" t="s">
        <v>165</v>
      </c>
      <c r="AV11" s="825" t="s">
        <v>166</v>
      </c>
      <c r="AW11" s="826"/>
      <c r="AX11" s="542" t="s">
        <v>167</v>
      </c>
      <c r="AY11" s="542" t="s">
        <v>301</v>
      </c>
      <c r="AZ11" s="542" t="s">
        <v>302</v>
      </c>
      <c r="BA11" s="542" t="s">
        <v>303</v>
      </c>
      <c r="BB11" s="542" t="s">
        <v>304</v>
      </c>
      <c r="BC11" s="542" t="s">
        <v>305</v>
      </c>
      <c r="BD11" s="542" t="s">
        <v>314</v>
      </c>
      <c r="BE11" s="542" t="s">
        <v>315</v>
      </c>
      <c r="BF11" s="542" t="s">
        <v>316</v>
      </c>
      <c r="BG11" s="542" t="s">
        <v>317</v>
      </c>
      <c r="BH11" s="542" t="s">
        <v>323</v>
      </c>
      <c r="BI11" s="542" t="s">
        <v>324</v>
      </c>
      <c r="BJ11" s="542" t="s">
        <v>325</v>
      </c>
      <c r="BK11" s="542" t="s">
        <v>326</v>
      </c>
      <c r="BL11" s="542" t="s">
        <v>327</v>
      </c>
      <c r="BM11" s="542" t="s">
        <v>322</v>
      </c>
      <c r="BN11" s="542" t="s">
        <v>353</v>
      </c>
      <c r="BO11" s="542" t="s">
        <v>354</v>
      </c>
      <c r="BP11" s="542" t="s">
        <v>355</v>
      </c>
      <c r="BQ11" s="542" t="s">
        <v>356</v>
      </c>
      <c r="BR11" s="542" t="s">
        <v>357</v>
      </c>
      <c r="BS11" s="542" t="s">
        <v>362</v>
      </c>
      <c r="BT11" s="542" t="s">
        <v>363</v>
      </c>
      <c r="BU11" s="542" t="s">
        <v>364</v>
      </c>
      <c r="BV11" s="542" t="s">
        <v>365</v>
      </c>
      <c r="BW11" s="542" t="s">
        <v>366</v>
      </c>
      <c r="BX11" s="542" t="s">
        <v>377</v>
      </c>
      <c r="BY11" s="542" t="s">
        <v>378</v>
      </c>
      <c r="BZ11" s="542" t="s">
        <v>379</v>
      </c>
      <c r="CA11" s="542" t="s">
        <v>380</v>
      </c>
      <c r="CB11" s="542" t="s">
        <v>381</v>
      </c>
      <c r="CC11" s="542" t="s">
        <v>402</v>
      </c>
      <c r="CD11" s="542" t="s">
        <v>403</v>
      </c>
      <c r="CE11" s="542" t="s">
        <v>404</v>
      </c>
      <c r="CF11" s="542" t="s">
        <v>405</v>
      </c>
      <c r="CG11" s="542" t="s">
        <v>406</v>
      </c>
      <c r="CH11" s="800"/>
      <c r="CI11" s="5"/>
      <c r="CJ11" s="5"/>
      <c r="CK11" s="5"/>
      <c r="CL11" s="5"/>
      <c r="CM11" s="5"/>
      <c r="CN11" s="5"/>
      <c r="CO11" s="6"/>
      <c r="CP11" s="6"/>
      <c r="CQ11" s="6"/>
      <c r="CR11" s="6"/>
    </row>
    <row r="12" spans="1:96" ht="38.25" customHeight="1" thickBot="1" x14ac:dyDescent="0.3">
      <c r="A12" s="5"/>
      <c r="B12" s="861"/>
      <c r="C12" s="809"/>
      <c r="D12" s="809"/>
      <c r="E12" s="866"/>
      <c r="F12" s="804"/>
      <c r="G12" s="864"/>
      <c r="H12" s="804"/>
      <c r="I12" s="864"/>
      <c r="J12" s="804"/>
      <c r="K12" s="804"/>
      <c r="L12" s="804"/>
      <c r="M12" s="804"/>
      <c r="N12" s="864"/>
      <c r="O12" s="809"/>
      <c r="P12" s="820"/>
      <c r="Q12" s="565"/>
      <c r="R12" s="565"/>
      <c r="S12" s="565"/>
      <c r="T12" s="565"/>
      <c r="U12" s="563"/>
      <c r="V12" s="563"/>
      <c r="W12" s="563"/>
      <c r="X12" s="563"/>
      <c r="Y12" s="470"/>
      <c r="Z12" s="468"/>
      <c r="AA12" s="470"/>
      <c r="AB12" s="468"/>
      <c r="AC12" s="470"/>
      <c r="AD12" s="468"/>
      <c r="AE12" s="470"/>
      <c r="AF12" s="468"/>
      <c r="AG12" s="470"/>
      <c r="AH12" s="468"/>
      <c r="AI12" s="822"/>
      <c r="AJ12" s="817"/>
      <c r="AK12" s="809"/>
      <c r="AL12" s="809"/>
      <c r="AM12" s="809"/>
      <c r="AN12" s="809"/>
      <c r="AO12" s="809"/>
      <c r="AP12" s="811"/>
      <c r="AQ12" s="806"/>
      <c r="AR12" s="814"/>
      <c r="AS12" s="811"/>
      <c r="AT12" s="824"/>
      <c r="AU12" s="822"/>
      <c r="AV12" s="97" t="s">
        <v>164</v>
      </c>
      <c r="AW12" s="98" t="s">
        <v>165</v>
      </c>
      <c r="AX12" s="543"/>
      <c r="AY12" s="543"/>
      <c r="AZ12" s="543"/>
      <c r="BA12" s="543"/>
      <c r="BB12" s="543"/>
      <c r="BC12" s="543"/>
      <c r="BD12" s="543"/>
      <c r="BE12" s="543"/>
      <c r="BF12" s="543"/>
      <c r="BG12" s="543"/>
      <c r="BH12" s="543"/>
      <c r="BI12" s="543"/>
      <c r="BJ12" s="543"/>
      <c r="BK12" s="543"/>
      <c r="BL12" s="543"/>
      <c r="BM12" s="543"/>
      <c r="BN12" s="543"/>
      <c r="BO12" s="543"/>
      <c r="BP12" s="543"/>
      <c r="BQ12" s="543"/>
      <c r="BR12" s="543"/>
      <c r="BS12" s="543"/>
      <c r="BT12" s="543"/>
      <c r="BU12" s="543"/>
      <c r="BV12" s="543"/>
      <c r="BW12" s="543"/>
      <c r="BX12" s="543"/>
      <c r="BY12" s="543"/>
      <c r="BZ12" s="543"/>
      <c r="CA12" s="543"/>
      <c r="CB12" s="543"/>
      <c r="CC12" s="543"/>
      <c r="CD12" s="543"/>
      <c r="CE12" s="543"/>
      <c r="CF12" s="543"/>
      <c r="CG12" s="543"/>
      <c r="CH12" s="801"/>
      <c r="CI12" s="5"/>
      <c r="CJ12" s="5"/>
      <c r="CK12" s="5"/>
      <c r="CL12" s="5"/>
      <c r="CM12" s="5"/>
      <c r="CN12" s="5"/>
      <c r="CO12" s="6"/>
      <c r="CP12" s="6"/>
      <c r="CQ12" s="6"/>
      <c r="CR12" s="6"/>
    </row>
    <row r="13" spans="1:96" s="215" customFormat="1" ht="63.75" customHeight="1" x14ac:dyDescent="0.25">
      <c r="A13" s="209"/>
      <c r="B13" s="210" t="s">
        <v>20</v>
      </c>
      <c r="C13" s="211"/>
      <c r="D13" s="827" t="s">
        <v>21</v>
      </c>
      <c r="E13" s="145">
        <v>0.15</v>
      </c>
      <c r="F13" s="191"/>
      <c r="G13" s="134">
        <v>0.15</v>
      </c>
      <c r="H13" s="199" t="s">
        <v>22</v>
      </c>
      <c r="I13" s="200">
        <v>0.5</v>
      </c>
      <c r="J13" s="201" t="s">
        <v>23</v>
      </c>
      <c r="K13" s="201" t="s">
        <v>24</v>
      </c>
      <c r="L13" s="201">
        <v>4</v>
      </c>
      <c r="M13" s="192">
        <v>4</v>
      </c>
      <c r="N13" s="202">
        <v>4</v>
      </c>
      <c r="O13" s="192" t="s">
        <v>64</v>
      </c>
      <c r="P13" s="341" t="s">
        <v>64</v>
      </c>
      <c r="Q13" s="326">
        <v>0</v>
      </c>
      <c r="R13" s="327">
        <v>0</v>
      </c>
      <c r="S13" s="326">
        <v>0</v>
      </c>
      <c r="T13" s="327">
        <v>0</v>
      </c>
      <c r="U13" s="326">
        <v>0</v>
      </c>
      <c r="V13" s="327">
        <v>0</v>
      </c>
      <c r="W13" s="326"/>
      <c r="X13" s="327"/>
      <c r="Y13" s="283"/>
      <c r="Z13" s="284"/>
      <c r="AA13" s="311"/>
      <c r="AB13" s="312"/>
      <c r="AC13" s="373"/>
      <c r="AD13" s="374"/>
      <c r="AE13" s="399"/>
      <c r="AF13" s="400"/>
      <c r="AG13" s="400"/>
      <c r="AH13" s="374"/>
      <c r="AI13" s="259" t="s">
        <v>64</v>
      </c>
      <c r="AJ13" s="203"/>
      <c r="AK13" s="259"/>
      <c r="AL13" s="204"/>
      <c r="AM13" s="259"/>
      <c r="AN13" s="259"/>
      <c r="AO13" s="257"/>
      <c r="AP13" s="269" t="s">
        <v>25</v>
      </c>
      <c r="AQ13" s="259" t="s">
        <v>26</v>
      </c>
      <c r="AR13" s="212"/>
      <c r="AS13" s="755" t="s">
        <v>206</v>
      </c>
      <c r="AT13" s="212"/>
      <c r="AU13" s="212"/>
      <c r="AV13" s="212"/>
      <c r="AW13" s="212"/>
      <c r="AX13" s="255">
        <v>0</v>
      </c>
      <c r="AY13" s="255"/>
      <c r="AZ13" s="255"/>
      <c r="BA13" s="255"/>
      <c r="BB13" s="255"/>
      <c r="BC13" s="246"/>
      <c r="BD13" s="245"/>
      <c r="BE13" s="255"/>
      <c r="BF13" s="255"/>
      <c r="BG13" s="255"/>
      <c r="BH13" s="246"/>
      <c r="BI13" s="280"/>
      <c r="BJ13" s="292"/>
      <c r="BK13" s="292"/>
      <c r="BL13" s="292"/>
      <c r="BM13" s="293"/>
      <c r="BN13" s="280"/>
      <c r="BO13" s="292"/>
      <c r="BP13" s="276"/>
      <c r="BQ13" s="276"/>
      <c r="BR13" s="277"/>
      <c r="BS13" s="316"/>
      <c r="BT13" s="292"/>
      <c r="BU13" s="322"/>
      <c r="BV13" s="322"/>
      <c r="BW13" s="319"/>
      <c r="BX13" s="367"/>
      <c r="BY13" s="292"/>
      <c r="BZ13" s="372"/>
      <c r="CA13" s="372"/>
      <c r="CB13" s="371"/>
      <c r="CC13" s="404"/>
      <c r="CD13" s="292"/>
      <c r="CE13" s="408"/>
      <c r="CF13" s="408"/>
      <c r="CG13" s="405"/>
      <c r="CH13" s="213" t="s">
        <v>27</v>
      </c>
      <c r="CI13" s="209"/>
      <c r="CJ13" s="209"/>
      <c r="CK13" s="209"/>
      <c r="CL13" s="209"/>
      <c r="CM13" s="209"/>
      <c r="CN13" s="209"/>
      <c r="CO13" s="214"/>
      <c r="CP13" s="214"/>
      <c r="CQ13" s="214"/>
      <c r="CR13" s="214"/>
    </row>
    <row r="14" spans="1:96" s="215" customFormat="1" ht="57.75" customHeight="1" x14ac:dyDescent="0.25">
      <c r="A14" s="209"/>
      <c r="B14" s="210"/>
      <c r="C14" s="211"/>
      <c r="D14" s="828"/>
      <c r="E14" s="145"/>
      <c r="F14" s="191"/>
      <c r="G14" s="134"/>
      <c r="H14" s="48" t="s">
        <v>28</v>
      </c>
      <c r="I14" s="205">
        <v>0.1</v>
      </c>
      <c r="J14" s="128" t="s">
        <v>23</v>
      </c>
      <c r="K14" s="206" t="s">
        <v>29</v>
      </c>
      <c r="L14" s="206">
        <v>0</v>
      </c>
      <c r="M14" s="128">
        <v>1</v>
      </c>
      <c r="N14" s="128">
        <v>1</v>
      </c>
      <c r="O14" s="128" t="s">
        <v>64</v>
      </c>
      <c r="P14" s="342" t="s">
        <v>64</v>
      </c>
      <c r="Q14" s="328">
        <v>0</v>
      </c>
      <c r="R14" s="329">
        <v>0</v>
      </c>
      <c r="S14" s="328">
        <v>0</v>
      </c>
      <c r="T14" s="329">
        <v>0</v>
      </c>
      <c r="U14" s="328">
        <v>0</v>
      </c>
      <c r="V14" s="329">
        <v>0</v>
      </c>
      <c r="W14" s="328"/>
      <c r="X14" s="329"/>
      <c r="Y14" s="206"/>
      <c r="Z14" s="128"/>
      <c r="AA14" s="206"/>
      <c r="AB14" s="128"/>
      <c r="AC14" s="206"/>
      <c r="AD14" s="128"/>
      <c r="AE14" s="206"/>
      <c r="AF14" s="128"/>
      <c r="AG14" s="128"/>
      <c r="AH14" s="128"/>
      <c r="AI14" s="206" t="s">
        <v>64</v>
      </c>
      <c r="AJ14" s="207"/>
      <c r="AK14" s="206"/>
      <c r="AL14" s="208"/>
      <c r="AM14" s="206"/>
      <c r="AN14" s="206"/>
      <c r="AO14" s="216"/>
      <c r="AP14" s="128" t="s">
        <v>25</v>
      </c>
      <c r="AQ14" s="217" t="s">
        <v>26</v>
      </c>
      <c r="AR14" s="218"/>
      <c r="AS14" s="756"/>
      <c r="AT14" s="219"/>
      <c r="AU14" s="219"/>
      <c r="AV14" s="220"/>
      <c r="AW14" s="220"/>
      <c r="AX14" s="221">
        <v>0</v>
      </c>
      <c r="AY14" s="222"/>
      <c r="AZ14" s="222"/>
      <c r="BA14" s="222"/>
      <c r="BB14" s="222"/>
      <c r="BC14" s="223"/>
      <c r="BD14" s="224"/>
      <c r="BE14" s="222"/>
      <c r="BF14" s="222"/>
      <c r="BG14" s="222"/>
      <c r="BH14" s="223"/>
      <c r="BI14" s="294"/>
      <c r="BJ14" s="295"/>
      <c r="BK14" s="295"/>
      <c r="BL14" s="295"/>
      <c r="BM14" s="296"/>
      <c r="BN14" s="294"/>
      <c r="BO14" s="295"/>
      <c r="BP14" s="222"/>
      <c r="BQ14" s="222"/>
      <c r="BR14" s="223"/>
      <c r="BS14" s="294"/>
      <c r="BT14" s="295"/>
      <c r="BU14" s="222"/>
      <c r="BV14" s="222"/>
      <c r="BW14" s="223"/>
      <c r="BX14" s="294"/>
      <c r="BY14" s="295"/>
      <c r="BZ14" s="222"/>
      <c r="CA14" s="222"/>
      <c r="CB14" s="223"/>
      <c r="CC14" s="294"/>
      <c r="CD14" s="295"/>
      <c r="CE14" s="222"/>
      <c r="CF14" s="222"/>
      <c r="CG14" s="223"/>
      <c r="CH14" s="225" t="s">
        <v>27</v>
      </c>
      <c r="CI14" s="209"/>
      <c r="CJ14" s="209"/>
      <c r="CK14" s="209"/>
      <c r="CL14" s="209"/>
      <c r="CM14" s="209"/>
      <c r="CN14" s="209"/>
      <c r="CO14" s="214"/>
      <c r="CP14" s="214"/>
      <c r="CQ14" s="214"/>
      <c r="CR14" s="214"/>
    </row>
    <row r="15" spans="1:96" s="42" customFormat="1" ht="45" customHeight="1" x14ac:dyDescent="0.25">
      <c r="A15" s="5"/>
      <c r="B15" s="115"/>
      <c r="C15" s="150"/>
      <c r="D15" s="828"/>
      <c r="E15" s="145"/>
      <c r="F15" s="113"/>
      <c r="G15" s="134"/>
      <c r="H15" s="586" t="s">
        <v>30</v>
      </c>
      <c r="I15" s="840">
        <v>0.4</v>
      </c>
      <c r="J15" s="601" t="s">
        <v>23</v>
      </c>
      <c r="K15" s="586" t="s">
        <v>31</v>
      </c>
      <c r="L15" s="586">
        <v>0</v>
      </c>
      <c r="M15" s="548">
        <v>1</v>
      </c>
      <c r="N15" s="548">
        <v>0.3</v>
      </c>
      <c r="O15" s="548">
        <v>0.18</v>
      </c>
      <c r="P15" s="595">
        <v>0.27</v>
      </c>
      <c r="Q15" s="566">
        <v>0</v>
      </c>
      <c r="R15" s="569">
        <v>0</v>
      </c>
      <c r="S15" s="566">
        <v>0</v>
      </c>
      <c r="T15" s="569">
        <v>0</v>
      </c>
      <c r="U15" s="566">
        <v>0</v>
      </c>
      <c r="V15" s="569">
        <v>0</v>
      </c>
      <c r="W15" s="566">
        <v>2.7E-2</v>
      </c>
      <c r="X15" s="569">
        <v>0.1</v>
      </c>
      <c r="Y15" s="471">
        <v>2.7000000000000003E-2</v>
      </c>
      <c r="Z15" s="471">
        <v>0.1</v>
      </c>
      <c r="AA15" s="471">
        <v>2.7000000000000003E-2</v>
      </c>
      <c r="AB15" s="471">
        <v>0.1</v>
      </c>
      <c r="AC15" s="471">
        <v>2.7000000000000003E-2</v>
      </c>
      <c r="AD15" s="471">
        <v>0.1</v>
      </c>
      <c r="AE15" s="471">
        <f>(AK15*AJ15+AK17*AJ17+AK21*AJ21)*P15</f>
        <v>8.1000000000000003E-2</v>
      </c>
      <c r="AF15" s="471">
        <f>AE15/P15</f>
        <v>0.3</v>
      </c>
      <c r="AG15" s="390"/>
      <c r="AH15" s="358"/>
      <c r="AI15" s="27" t="s">
        <v>65</v>
      </c>
      <c r="AJ15" s="57">
        <v>0.3</v>
      </c>
      <c r="AK15" s="50">
        <f>AK16*AJ16</f>
        <v>0.66666666666666663</v>
      </c>
      <c r="AL15" s="79"/>
      <c r="AM15" s="49" t="s">
        <v>348</v>
      </c>
      <c r="AN15" s="60"/>
      <c r="AO15" s="37"/>
      <c r="AP15" s="444" t="s">
        <v>25</v>
      </c>
      <c r="AQ15" s="444" t="s">
        <v>26</v>
      </c>
      <c r="AR15" s="794" t="s">
        <v>123</v>
      </c>
      <c r="AS15" s="756"/>
      <c r="AT15" s="794" t="s">
        <v>212</v>
      </c>
      <c r="AU15" s="794" t="s">
        <v>215</v>
      </c>
      <c r="AV15" s="794" t="s">
        <v>218</v>
      </c>
      <c r="AW15" s="794" t="s">
        <v>367</v>
      </c>
      <c r="AX15" s="544">
        <v>130222173</v>
      </c>
      <c r="AY15" s="544">
        <v>130222173</v>
      </c>
      <c r="AZ15" s="544">
        <v>39110000</v>
      </c>
      <c r="BA15" s="683">
        <f>+AY15+AY18+AY21</f>
        <v>281196073</v>
      </c>
      <c r="BB15" s="683">
        <f>+AZ15+AZ18+AZ21</f>
        <v>43310000</v>
      </c>
      <c r="BC15" s="462">
        <f>BB15/BA15</f>
        <v>0.15402064309767227</v>
      </c>
      <c r="BD15" s="665">
        <v>130222173</v>
      </c>
      <c r="BE15" s="665">
        <v>53070000</v>
      </c>
      <c r="BF15" s="522">
        <f>+BD15+BD18+BD21</f>
        <v>281196073</v>
      </c>
      <c r="BG15" s="501">
        <f>+BE15+BE18+BE21</f>
        <v>58670000</v>
      </c>
      <c r="BH15" s="462">
        <f>BG15/BF15</f>
        <v>0.2086444500240229</v>
      </c>
      <c r="BI15" s="544">
        <v>130222173</v>
      </c>
      <c r="BJ15" s="544">
        <v>65630000</v>
      </c>
      <c r="BK15" s="522">
        <f>+BI15+BI18+BI21+BI22+BI23</f>
        <v>931196073</v>
      </c>
      <c r="BL15" s="522">
        <f>+BJ15+BJ18+BJ21+BJ22+BJ23</f>
        <v>72630000</v>
      </c>
      <c r="BM15" s="625">
        <f>BL15/BK15</f>
        <v>7.7996462942557965E-2</v>
      </c>
      <c r="BN15" s="544">
        <v>130222173</v>
      </c>
      <c r="BO15" s="544">
        <v>86850000</v>
      </c>
      <c r="BP15" s="522">
        <f>+BN15+BN18+BN21+BN22+BN23</f>
        <v>931196073</v>
      </c>
      <c r="BQ15" s="522">
        <f>+BO15+BO18+BO21+BO22+BO23</f>
        <v>95250000</v>
      </c>
      <c r="BR15" s="462">
        <f>BQ15/BP15</f>
        <v>0.10228780249591968</v>
      </c>
      <c r="BS15" s="544">
        <v>130222173</v>
      </c>
      <c r="BT15" s="544">
        <v>86850000</v>
      </c>
      <c r="BU15" s="522">
        <f>+BS15+BS18+BS21+BS22+BS23</f>
        <v>281196073</v>
      </c>
      <c r="BV15" s="522">
        <f>+BT15+BT18+BT21+BT22+BT23</f>
        <v>98160600</v>
      </c>
      <c r="BW15" s="462">
        <f>BV15/BU15</f>
        <v>0.34908239988116763</v>
      </c>
      <c r="BX15" s="544">
        <v>149055758</v>
      </c>
      <c r="BY15" s="544">
        <v>105922173</v>
      </c>
      <c r="BZ15" s="522">
        <f>+BX15+BX18+BX21+BX22+BX23</f>
        <v>412573185</v>
      </c>
      <c r="CA15" s="522">
        <f>+BY15+BY18+BY21+BY22+BY23</f>
        <v>135840511</v>
      </c>
      <c r="CB15" s="462">
        <f>CA15/BZ15</f>
        <v>0.32925191442095297</v>
      </c>
      <c r="CC15" s="544">
        <v>149055758</v>
      </c>
      <c r="CD15" s="544">
        <v>114022173</v>
      </c>
      <c r="CE15" s="522">
        <f>+CC15+CC18+CC21+CC22+CC23</f>
        <v>412573185</v>
      </c>
      <c r="CF15" s="522">
        <f>+CD15+CD18+CD21+CD22+CD23</f>
        <v>148251111</v>
      </c>
      <c r="CG15" s="462">
        <f>CF15/CE15</f>
        <v>0.35933288054093965</v>
      </c>
      <c r="CH15" s="734"/>
      <c r="CI15" s="5"/>
      <c r="CJ15" s="5"/>
      <c r="CK15" s="5"/>
      <c r="CL15" s="5"/>
      <c r="CM15" s="5"/>
      <c r="CN15" s="5"/>
      <c r="CO15" s="6"/>
      <c r="CP15" s="6"/>
      <c r="CQ15" s="6"/>
      <c r="CR15" s="6"/>
    </row>
    <row r="16" spans="1:96" s="42" customFormat="1" ht="39.75" customHeight="1" x14ac:dyDescent="0.25">
      <c r="A16" s="5"/>
      <c r="B16" s="115"/>
      <c r="C16" s="150"/>
      <c r="D16" s="828"/>
      <c r="E16" s="145"/>
      <c r="F16" s="113"/>
      <c r="G16" s="134"/>
      <c r="H16" s="587"/>
      <c r="I16" s="724"/>
      <c r="J16" s="602"/>
      <c r="K16" s="587"/>
      <c r="L16" s="587"/>
      <c r="M16" s="593"/>
      <c r="N16" s="593"/>
      <c r="O16" s="593"/>
      <c r="P16" s="596"/>
      <c r="Q16" s="567"/>
      <c r="R16" s="570"/>
      <c r="S16" s="567"/>
      <c r="T16" s="570"/>
      <c r="U16" s="567"/>
      <c r="V16" s="570"/>
      <c r="W16" s="567"/>
      <c r="X16" s="570"/>
      <c r="Y16" s="472"/>
      <c r="Z16" s="472"/>
      <c r="AA16" s="472"/>
      <c r="AB16" s="472"/>
      <c r="AC16" s="472"/>
      <c r="AD16" s="472"/>
      <c r="AE16" s="472"/>
      <c r="AF16" s="472"/>
      <c r="AG16" s="391"/>
      <c r="AH16" s="359"/>
      <c r="AI16" s="27" t="s">
        <v>66</v>
      </c>
      <c r="AJ16" s="56">
        <v>1</v>
      </c>
      <c r="AK16" s="49">
        <f>2/3</f>
        <v>0.66666666666666663</v>
      </c>
      <c r="AL16" s="409" t="s">
        <v>391</v>
      </c>
      <c r="AM16" s="49"/>
      <c r="AN16" s="49"/>
      <c r="AO16" s="36">
        <f>156650000+15400000</f>
        <v>172050000</v>
      </c>
      <c r="AP16" s="445"/>
      <c r="AQ16" s="445"/>
      <c r="AR16" s="756"/>
      <c r="AS16" s="756"/>
      <c r="AT16" s="756"/>
      <c r="AU16" s="756"/>
      <c r="AV16" s="756"/>
      <c r="AW16" s="756"/>
      <c r="AX16" s="507"/>
      <c r="AY16" s="507"/>
      <c r="AZ16" s="507"/>
      <c r="BA16" s="652"/>
      <c r="BB16" s="652"/>
      <c r="BC16" s="504"/>
      <c r="BD16" s="660"/>
      <c r="BE16" s="660"/>
      <c r="BF16" s="523"/>
      <c r="BG16" s="502"/>
      <c r="BH16" s="504"/>
      <c r="BI16" s="507"/>
      <c r="BJ16" s="507"/>
      <c r="BK16" s="523"/>
      <c r="BL16" s="523"/>
      <c r="BM16" s="626"/>
      <c r="BN16" s="507"/>
      <c r="BO16" s="507"/>
      <c r="BP16" s="523"/>
      <c r="BQ16" s="523"/>
      <c r="BR16" s="504"/>
      <c r="BS16" s="507"/>
      <c r="BT16" s="507"/>
      <c r="BU16" s="523"/>
      <c r="BV16" s="523"/>
      <c r="BW16" s="504"/>
      <c r="BX16" s="507"/>
      <c r="BY16" s="507"/>
      <c r="BZ16" s="523"/>
      <c r="CA16" s="523"/>
      <c r="CB16" s="504"/>
      <c r="CC16" s="507"/>
      <c r="CD16" s="507"/>
      <c r="CE16" s="523"/>
      <c r="CF16" s="523"/>
      <c r="CG16" s="504"/>
      <c r="CH16" s="735"/>
      <c r="CI16" s="5"/>
      <c r="CJ16" s="5"/>
      <c r="CK16" s="5"/>
      <c r="CL16" s="5"/>
      <c r="CM16" s="5"/>
      <c r="CN16" s="5"/>
      <c r="CO16" s="6"/>
      <c r="CP16" s="6"/>
      <c r="CQ16" s="6"/>
      <c r="CR16" s="6"/>
    </row>
    <row r="17" spans="1:96" s="42" customFormat="1" ht="45" customHeight="1" x14ac:dyDescent="0.25">
      <c r="A17" s="5"/>
      <c r="B17" s="115"/>
      <c r="C17" s="150"/>
      <c r="D17" s="828"/>
      <c r="E17" s="145"/>
      <c r="F17" s="113"/>
      <c r="G17" s="134"/>
      <c r="H17" s="587"/>
      <c r="I17" s="724"/>
      <c r="J17" s="602"/>
      <c r="K17" s="587"/>
      <c r="L17" s="587"/>
      <c r="M17" s="593"/>
      <c r="N17" s="593"/>
      <c r="O17" s="593"/>
      <c r="P17" s="596"/>
      <c r="Q17" s="567"/>
      <c r="R17" s="570"/>
      <c r="S17" s="567"/>
      <c r="T17" s="570"/>
      <c r="U17" s="567"/>
      <c r="V17" s="570"/>
      <c r="W17" s="567"/>
      <c r="X17" s="570"/>
      <c r="Y17" s="472"/>
      <c r="Z17" s="472"/>
      <c r="AA17" s="472"/>
      <c r="AB17" s="472"/>
      <c r="AC17" s="472"/>
      <c r="AD17" s="472"/>
      <c r="AE17" s="472"/>
      <c r="AF17" s="472"/>
      <c r="AG17" s="391"/>
      <c r="AH17" s="359"/>
      <c r="AI17" s="27" t="s">
        <v>67</v>
      </c>
      <c r="AJ17" s="57">
        <v>0.1</v>
      </c>
      <c r="AK17" s="50">
        <v>1</v>
      </c>
      <c r="AL17" s="409" t="s">
        <v>391</v>
      </c>
      <c r="AM17" s="92" t="s">
        <v>204</v>
      </c>
      <c r="AN17" s="49" t="s">
        <v>205</v>
      </c>
      <c r="AO17" s="55"/>
      <c r="AP17" s="445"/>
      <c r="AQ17" s="445"/>
      <c r="AR17" s="756"/>
      <c r="AS17" s="756"/>
      <c r="AT17" s="756"/>
      <c r="AU17" s="756"/>
      <c r="AV17" s="756"/>
      <c r="AW17" s="756"/>
      <c r="AX17" s="507"/>
      <c r="AY17" s="507"/>
      <c r="AZ17" s="507"/>
      <c r="BA17" s="652"/>
      <c r="BB17" s="652"/>
      <c r="BC17" s="504"/>
      <c r="BD17" s="660"/>
      <c r="BE17" s="660"/>
      <c r="BF17" s="523"/>
      <c r="BG17" s="502"/>
      <c r="BH17" s="504"/>
      <c r="BI17" s="507"/>
      <c r="BJ17" s="507"/>
      <c r="BK17" s="523"/>
      <c r="BL17" s="523"/>
      <c r="BM17" s="626"/>
      <c r="BN17" s="507"/>
      <c r="BO17" s="507"/>
      <c r="BP17" s="523"/>
      <c r="BQ17" s="523"/>
      <c r="BR17" s="504"/>
      <c r="BS17" s="507"/>
      <c r="BT17" s="507"/>
      <c r="BU17" s="523"/>
      <c r="BV17" s="523"/>
      <c r="BW17" s="504"/>
      <c r="BX17" s="507"/>
      <c r="BY17" s="507"/>
      <c r="BZ17" s="523"/>
      <c r="CA17" s="523"/>
      <c r="CB17" s="504"/>
      <c r="CC17" s="507"/>
      <c r="CD17" s="507"/>
      <c r="CE17" s="523"/>
      <c r="CF17" s="523"/>
      <c r="CG17" s="504"/>
      <c r="CH17" s="735"/>
      <c r="CI17" s="5"/>
      <c r="CJ17" s="5"/>
      <c r="CK17" s="5"/>
      <c r="CL17" s="5"/>
      <c r="CM17" s="5"/>
      <c r="CN17" s="5"/>
      <c r="CO17" s="6"/>
      <c r="CP17" s="6"/>
      <c r="CQ17" s="6"/>
      <c r="CR17" s="6"/>
    </row>
    <row r="18" spans="1:96" s="42" customFormat="1" ht="46.5" customHeight="1" x14ac:dyDescent="0.25">
      <c r="A18" s="5"/>
      <c r="B18" s="115"/>
      <c r="C18" s="150"/>
      <c r="D18" s="828"/>
      <c r="E18" s="145"/>
      <c r="F18" s="113"/>
      <c r="G18" s="134"/>
      <c r="H18" s="587"/>
      <c r="I18" s="724"/>
      <c r="J18" s="602"/>
      <c r="K18" s="587"/>
      <c r="L18" s="587"/>
      <c r="M18" s="593"/>
      <c r="N18" s="593"/>
      <c r="O18" s="593"/>
      <c r="P18" s="596"/>
      <c r="Q18" s="567"/>
      <c r="R18" s="570"/>
      <c r="S18" s="567"/>
      <c r="T18" s="570"/>
      <c r="U18" s="567"/>
      <c r="V18" s="570"/>
      <c r="W18" s="567"/>
      <c r="X18" s="570"/>
      <c r="Y18" s="472"/>
      <c r="Z18" s="472"/>
      <c r="AA18" s="472"/>
      <c r="AB18" s="472"/>
      <c r="AC18" s="472"/>
      <c r="AD18" s="472"/>
      <c r="AE18" s="472"/>
      <c r="AF18" s="472"/>
      <c r="AG18" s="391"/>
      <c r="AH18" s="359"/>
      <c r="AI18" s="27" t="s">
        <v>68</v>
      </c>
      <c r="AJ18" s="57">
        <v>0.4</v>
      </c>
      <c r="AK18" s="50">
        <f>AK19*AJ19+AK20*AJ20</f>
        <v>0</v>
      </c>
      <c r="AL18" s="409" t="s">
        <v>392</v>
      </c>
      <c r="AM18" s="49" t="s">
        <v>200</v>
      </c>
      <c r="AN18" s="50"/>
      <c r="AO18" s="37"/>
      <c r="AP18" s="445"/>
      <c r="AQ18" s="445"/>
      <c r="AR18" s="756"/>
      <c r="AS18" s="756"/>
      <c r="AT18" s="756" t="s">
        <v>213</v>
      </c>
      <c r="AU18" s="756" t="s">
        <v>216</v>
      </c>
      <c r="AV18" s="756" t="s">
        <v>219</v>
      </c>
      <c r="AW18" s="756" t="s">
        <v>221</v>
      </c>
      <c r="AX18" s="507">
        <v>31073900</v>
      </c>
      <c r="AY18" s="507">
        <v>31073900</v>
      </c>
      <c r="AZ18" s="507">
        <v>0</v>
      </c>
      <c r="BA18" s="652"/>
      <c r="BB18" s="652"/>
      <c r="BC18" s="504"/>
      <c r="BD18" s="660">
        <v>31073900</v>
      </c>
      <c r="BE18" s="660">
        <v>0</v>
      </c>
      <c r="BF18" s="523"/>
      <c r="BG18" s="502"/>
      <c r="BH18" s="504"/>
      <c r="BI18" s="507">
        <v>31073900</v>
      </c>
      <c r="BJ18" s="507">
        <v>0</v>
      </c>
      <c r="BK18" s="523"/>
      <c r="BL18" s="523"/>
      <c r="BM18" s="626"/>
      <c r="BN18" s="507">
        <v>31073900</v>
      </c>
      <c r="BO18" s="507">
        <v>0</v>
      </c>
      <c r="BP18" s="523"/>
      <c r="BQ18" s="523"/>
      <c r="BR18" s="504"/>
      <c r="BS18" s="507">
        <v>31073900</v>
      </c>
      <c r="BT18" s="507">
        <v>0</v>
      </c>
      <c r="BU18" s="523"/>
      <c r="BV18" s="523"/>
      <c r="BW18" s="504"/>
      <c r="BX18" s="507">
        <v>31073900</v>
      </c>
      <c r="BY18" s="507">
        <v>5860000</v>
      </c>
      <c r="BZ18" s="523"/>
      <c r="CA18" s="523"/>
      <c r="CB18" s="504"/>
      <c r="CC18" s="507">
        <v>31073900</v>
      </c>
      <c r="CD18" s="507">
        <v>5860000</v>
      </c>
      <c r="CE18" s="523"/>
      <c r="CF18" s="523"/>
      <c r="CG18" s="504"/>
      <c r="CH18" s="735"/>
      <c r="CI18" s="5"/>
      <c r="CJ18" s="5"/>
      <c r="CK18" s="5"/>
      <c r="CL18" s="5"/>
      <c r="CM18" s="5"/>
      <c r="CN18" s="5"/>
      <c r="CO18" s="6"/>
      <c r="CP18" s="6"/>
      <c r="CQ18" s="6"/>
      <c r="CR18" s="6"/>
    </row>
    <row r="19" spans="1:96" s="42" customFormat="1" ht="63" customHeight="1" x14ac:dyDescent="0.25">
      <c r="A19" s="5"/>
      <c r="B19" s="115"/>
      <c r="C19" s="150"/>
      <c r="D19" s="828"/>
      <c r="E19" s="145"/>
      <c r="F19" s="113"/>
      <c r="G19" s="134"/>
      <c r="H19" s="587"/>
      <c r="I19" s="724"/>
      <c r="J19" s="602"/>
      <c r="K19" s="587"/>
      <c r="L19" s="587"/>
      <c r="M19" s="593"/>
      <c r="N19" s="593"/>
      <c r="O19" s="593"/>
      <c r="P19" s="596"/>
      <c r="Q19" s="567"/>
      <c r="R19" s="570"/>
      <c r="S19" s="567"/>
      <c r="T19" s="570"/>
      <c r="U19" s="567"/>
      <c r="V19" s="570"/>
      <c r="W19" s="567"/>
      <c r="X19" s="570"/>
      <c r="Y19" s="472"/>
      <c r="Z19" s="472"/>
      <c r="AA19" s="472"/>
      <c r="AB19" s="472"/>
      <c r="AC19" s="472"/>
      <c r="AD19" s="472"/>
      <c r="AE19" s="472"/>
      <c r="AF19" s="472"/>
      <c r="AG19" s="391"/>
      <c r="AH19" s="359"/>
      <c r="AI19" s="27" t="s">
        <v>69</v>
      </c>
      <c r="AJ19" s="56">
        <v>0.6</v>
      </c>
      <c r="AK19" s="49">
        <v>0</v>
      </c>
      <c r="AL19" s="409" t="s">
        <v>392</v>
      </c>
      <c r="AM19" s="49"/>
      <c r="AN19" s="49"/>
      <c r="AO19" s="37">
        <v>16000000</v>
      </c>
      <c r="AP19" s="445"/>
      <c r="AQ19" s="445"/>
      <c r="AR19" s="756"/>
      <c r="AS19" s="756"/>
      <c r="AT19" s="756"/>
      <c r="AU19" s="756"/>
      <c r="AV19" s="756"/>
      <c r="AW19" s="756"/>
      <c r="AX19" s="507"/>
      <c r="AY19" s="507"/>
      <c r="AZ19" s="507"/>
      <c r="BA19" s="652"/>
      <c r="BB19" s="652"/>
      <c r="BC19" s="504"/>
      <c r="BD19" s="660"/>
      <c r="BE19" s="660"/>
      <c r="BF19" s="523"/>
      <c r="BG19" s="502"/>
      <c r="BH19" s="504"/>
      <c r="BI19" s="507"/>
      <c r="BJ19" s="507"/>
      <c r="BK19" s="523"/>
      <c r="BL19" s="523"/>
      <c r="BM19" s="626"/>
      <c r="BN19" s="507"/>
      <c r="BO19" s="507"/>
      <c r="BP19" s="523"/>
      <c r="BQ19" s="523"/>
      <c r="BR19" s="504"/>
      <c r="BS19" s="507"/>
      <c r="BT19" s="507"/>
      <c r="BU19" s="523"/>
      <c r="BV19" s="523"/>
      <c r="BW19" s="504"/>
      <c r="BX19" s="507"/>
      <c r="BY19" s="507"/>
      <c r="BZ19" s="523"/>
      <c r="CA19" s="523"/>
      <c r="CB19" s="504"/>
      <c r="CC19" s="507"/>
      <c r="CD19" s="507"/>
      <c r="CE19" s="523"/>
      <c r="CF19" s="523"/>
      <c r="CG19" s="504"/>
      <c r="CH19" s="735"/>
      <c r="CI19" s="5"/>
      <c r="CJ19" s="5"/>
      <c r="CK19" s="5"/>
      <c r="CL19" s="5"/>
      <c r="CM19" s="5"/>
      <c r="CN19" s="5"/>
      <c r="CO19" s="6"/>
      <c r="CP19" s="6"/>
      <c r="CQ19" s="6"/>
      <c r="CR19" s="6"/>
    </row>
    <row r="20" spans="1:96" s="42" customFormat="1" ht="63" customHeight="1" x14ac:dyDescent="0.25">
      <c r="A20" s="5"/>
      <c r="B20" s="115"/>
      <c r="C20" s="150"/>
      <c r="D20" s="828"/>
      <c r="E20" s="145"/>
      <c r="F20" s="113"/>
      <c r="G20" s="134"/>
      <c r="H20" s="587"/>
      <c r="I20" s="724"/>
      <c r="J20" s="602"/>
      <c r="K20" s="587"/>
      <c r="L20" s="587"/>
      <c r="M20" s="593"/>
      <c r="N20" s="593"/>
      <c r="O20" s="593"/>
      <c r="P20" s="596"/>
      <c r="Q20" s="567"/>
      <c r="R20" s="570"/>
      <c r="S20" s="567"/>
      <c r="T20" s="570"/>
      <c r="U20" s="567"/>
      <c r="V20" s="570"/>
      <c r="W20" s="567"/>
      <c r="X20" s="570"/>
      <c r="Y20" s="472"/>
      <c r="Z20" s="472"/>
      <c r="AA20" s="472"/>
      <c r="AB20" s="472"/>
      <c r="AC20" s="472"/>
      <c r="AD20" s="472"/>
      <c r="AE20" s="472"/>
      <c r="AF20" s="472"/>
      <c r="AG20" s="391"/>
      <c r="AH20" s="359"/>
      <c r="AI20" s="434" t="s">
        <v>70</v>
      </c>
      <c r="AJ20" s="56">
        <v>0.4</v>
      </c>
      <c r="AK20" s="49">
        <v>0</v>
      </c>
      <c r="AL20" s="409" t="s">
        <v>392</v>
      </c>
      <c r="AM20" s="419"/>
      <c r="AN20" s="239"/>
      <c r="AO20" s="253">
        <v>20000000</v>
      </c>
      <c r="AP20" s="445"/>
      <c r="AQ20" s="445"/>
      <c r="AR20" s="756"/>
      <c r="AS20" s="756"/>
      <c r="AT20" s="756"/>
      <c r="AU20" s="756"/>
      <c r="AV20" s="756"/>
      <c r="AW20" s="756"/>
      <c r="AX20" s="507"/>
      <c r="AY20" s="507"/>
      <c r="AZ20" s="507"/>
      <c r="BA20" s="652"/>
      <c r="BB20" s="652"/>
      <c r="BC20" s="504"/>
      <c r="BD20" s="660"/>
      <c r="BE20" s="660"/>
      <c r="BF20" s="523"/>
      <c r="BG20" s="502"/>
      <c r="BH20" s="504"/>
      <c r="BI20" s="507"/>
      <c r="BJ20" s="507"/>
      <c r="BK20" s="523"/>
      <c r="BL20" s="523"/>
      <c r="BM20" s="626"/>
      <c r="BN20" s="507"/>
      <c r="BO20" s="507"/>
      <c r="BP20" s="523"/>
      <c r="BQ20" s="523"/>
      <c r="BR20" s="504"/>
      <c r="BS20" s="507"/>
      <c r="BT20" s="507"/>
      <c r="BU20" s="523"/>
      <c r="BV20" s="523"/>
      <c r="BW20" s="504"/>
      <c r="BX20" s="507"/>
      <c r="BY20" s="507"/>
      <c r="BZ20" s="523"/>
      <c r="CA20" s="523"/>
      <c r="CB20" s="504"/>
      <c r="CC20" s="507"/>
      <c r="CD20" s="507"/>
      <c r="CE20" s="523"/>
      <c r="CF20" s="523"/>
      <c r="CG20" s="504"/>
      <c r="CH20" s="735"/>
      <c r="CI20" s="5"/>
      <c r="CJ20" s="5"/>
      <c r="CK20" s="5"/>
      <c r="CL20" s="5"/>
      <c r="CM20" s="5"/>
      <c r="CN20" s="5"/>
      <c r="CO20" s="6"/>
      <c r="CP20" s="6"/>
      <c r="CQ20" s="6"/>
      <c r="CR20" s="6"/>
    </row>
    <row r="21" spans="1:96" s="42" customFormat="1" ht="63" customHeight="1" x14ac:dyDescent="0.25">
      <c r="A21" s="5"/>
      <c r="B21" s="115"/>
      <c r="C21" s="150"/>
      <c r="D21" s="828"/>
      <c r="E21" s="145"/>
      <c r="F21" s="113"/>
      <c r="G21" s="134"/>
      <c r="H21" s="587"/>
      <c r="I21" s="724"/>
      <c r="J21" s="602"/>
      <c r="K21" s="587"/>
      <c r="L21" s="587"/>
      <c r="M21" s="593"/>
      <c r="N21" s="593"/>
      <c r="O21" s="593"/>
      <c r="P21" s="596"/>
      <c r="Q21" s="567"/>
      <c r="R21" s="570"/>
      <c r="S21" s="567"/>
      <c r="T21" s="570"/>
      <c r="U21" s="567"/>
      <c r="V21" s="570"/>
      <c r="W21" s="567"/>
      <c r="X21" s="570"/>
      <c r="Y21" s="472"/>
      <c r="Z21" s="472"/>
      <c r="AA21" s="472"/>
      <c r="AB21" s="472"/>
      <c r="AC21" s="472"/>
      <c r="AD21" s="472"/>
      <c r="AE21" s="472"/>
      <c r="AF21" s="472"/>
      <c r="AG21" s="391"/>
      <c r="AH21" s="359"/>
      <c r="AI21" s="434" t="s">
        <v>128</v>
      </c>
      <c r="AJ21" s="57">
        <v>0.2</v>
      </c>
      <c r="AK21" s="50">
        <f>AK22*AJ22+AK23*AJ23</f>
        <v>0</v>
      </c>
      <c r="AL21" s="409"/>
      <c r="AM21" s="49" t="s">
        <v>201</v>
      </c>
      <c r="AN21" s="270"/>
      <c r="AO21" s="253"/>
      <c r="AP21" s="445"/>
      <c r="AQ21" s="445"/>
      <c r="AR21" s="756"/>
      <c r="AS21" s="756"/>
      <c r="AT21" s="193" t="s">
        <v>214</v>
      </c>
      <c r="AU21" s="193" t="s">
        <v>217</v>
      </c>
      <c r="AV21" s="193" t="s">
        <v>220</v>
      </c>
      <c r="AW21" s="193" t="s">
        <v>222</v>
      </c>
      <c r="AX21" s="507">
        <v>0</v>
      </c>
      <c r="AY21" s="507">
        <v>119900000</v>
      </c>
      <c r="AZ21" s="507">
        <v>4200000</v>
      </c>
      <c r="BA21" s="652"/>
      <c r="BB21" s="652"/>
      <c r="BC21" s="504"/>
      <c r="BD21" s="666">
        <v>119900000</v>
      </c>
      <c r="BE21" s="666">
        <v>5600000</v>
      </c>
      <c r="BF21" s="523"/>
      <c r="BG21" s="502"/>
      <c r="BH21" s="504"/>
      <c r="BI21" s="288">
        <v>119900000</v>
      </c>
      <c r="BJ21" s="288">
        <v>7000000</v>
      </c>
      <c r="BK21" s="523"/>
      <c r="BL21" s="523"/>
      <c r="BM21" s="626"/>
      <c r="BN21" s="288">
        <v>119900000</v>
      </c>
      <c r="BO21" s="288">
        <v>8400000</v>
      </c>
      <c r="BP21" s="523"/>
      <c r="BQ21" s="523"/>
      <c r="BR21" s="504"/>
      <c r="BS21" s="288">
        <v>119900000</v>
      </c>
      <c r="BT21" s="288">
        <v>11310600</v>
      </c>
      <c r="BU21" s="523"/>
      <c r="BV21" s="523"/>
      <c r="BW21" s="504"/>
      <c r="BX21" s="288">
        <v>232443527</v>
      </c>
      <c r="BY21" s="288">
        <v>24058338</v>
      </c>
      <c r="BZ21" s="523"/>
      <c r="CA21" s="523"/>
      <c r="CB21" s="504"/>
      <c r="CC21" s="288">
        <v>232443527</v>
      </c>
      <c r="CD21" s="288">
        <v>28368938</v>
      </c>
      <c r="CE21" s="523"/>
      <c r="CF21" s="523"/>
      <c r="CG21" s="504"/>
      <c r="CH21" s="735"/>
      <c r="CI21" s="5"/>
      <c r="CJ21" s="5"/>
      <c r="CK21" s="5"/>
      <c r="CL21" s="5"/>
      <c r="CM21" s="5"/>
      <c r="CN21" s="5"/>
      <c r="CO21" s="6"/>
      <c r="CP21" s="6"/>
      <c r="CQ21" s="6"/>
      <c r="CR21" s="6"/>
    </row>
    <row r="22" spans="1:96" s="42" customFormat="1" ht="63" customHeight="1" x14ac:dyDescent="0.25">
      <c r="A22" s="5"/>
      <c r="B22" s="115"/>
      <c r="C22" s="150"/>
      <c r="D22" s="828"/>
      <c r="E22" s="145"/>
      <c r="F22" s="113"/>
      <c r="G22" s="134"/>
      <c r="H22" s="587"/>
      <c r="I22" s="724"/>
      <c r="J22" s="602"/>
      <c r="K22" s="587"/>
      <c r="L22" s="587"/>
      <c r="M22" s="593"/>
      <c r="N22" s="593"/>
      <c r="O22" s="593"/>
      <c r="P22" s="596"/>
      <c r="Q22" s="567"/>
      <c r="R22" s="570"/>
      <c r="S22" s="567"/>
      <c r="T22" s="570"/>
      <c r="U22" s="567"/>
      <c r="V22" s="570"/>
      <c r="W22" s="567"/>
      <c r="X22" s="570"/>
      <c r="Y22" s="472"/>
      <c r="Z22" s="472"/>
      <c r="AA22" s="472"/>
      <c r="AB22" s="472"/>
      <c r="AC22" s="472"/>
      <c r="AD22" s="472"/>
      <c r="AE22" s="472"/>
      <c r="AF22" s="472"/>
      <c r="AG22" s="391"/>
      <c r="AH22" s="359"/>
      <c r="AI22" s="434" t="s">
        <v>129</v>
      </c>
      <c r="AJ22" s="58">
        <v>0.4</v>
      </c>
      <c r="AK22" s="49">
        <v>0</v>
      </c>
      <c r="AL22" s="409" t="s">
        <v>392</v>
      </c>
      <c r="AM22" s="419"/>
      <c r="AN22" s="239"/>
      <c r="AO22" s="253">
        <f>40000000</f>
        <v>40000000</v>
      </c>
      <c r="AP22" s="445"/>
      <c r="AQ22" s="445"/>
      <c r="AR22" s="756"/>
      <c r="AS22" s="756"/>
      <c r="AT22" s="195" t="s">
        <v>328</v>
      </c>
      <c r="AU22" s="196" t="s">
        <v>329</v>
      </c>
      <c r="AV22" s="193" t="s">
        <v>332</v>
      </c>
      <c r="AW22" s="193" t="s">
        <v>333</v>
      </c>
      <c r="AX22" s="507"/>
      <c r="AY22" s="507"/>
      <c r="AZ22" s="507"/>
      <c r="BA22" s="652"/>
      <c r="BB22" s="652"/>
      <c r="BC22" s="504"/>
      <c r="BD22" s="666"/>
      <c r="BE22" s="666"/>
      <c r="BF22" s="523"/>
      <c r="BG22" s="502"/>
      <c r="BH22" s="504"/>
      <c r="BI22" s="288">
        <v>590909090</v>
      </c>
      <c r="BJ22" s="288">
        <v>0</v>
      </c>
      <c r="BK22" s="523"/>
      <c r="BL22" s="523"/>
      <c r="BM22" s="626"/>
      <c r="BN22" s="288">
        <v>590909090</v>
      </c>
      <c r="BO22" s="288">
        <v>0</v>
      </c>
      <c r="BP22" s="523"/>
      <c r="BQ22" s="523"/>
      <c r="BR22" s="504"/>
      <c r="BS22" s="288">
        <v>0</v>
      </c>
      <c r="BT22" s="288">
        <v>0</v>
      </c>
      <c r="BU22" s="523"/>
      <c r="BV22" s="523"/>
      <c r="BW22" s="504"/>
      <c r="BX22" s="288">
        <v>0</v>
      </c>
      <c r="BY22" s="288">
        <v>0</v>
      </c>
      <c r="BZ22" s="523"/>
      <c r="CA22" s="523"/>
      <c r="CB22" s="504"/>
      <c r="CC22" s="288">
        <v>0</v>
      </c>
      <c r="CD22" s="288">
        <v>0</v>
      </c>
      <c r="CE22" s="523"/>
      <c r="CF22" s="523"/>
      <c r="CG22" s="504"/>
      <c r="CH22" s="735"/>
      <c r="CI22" s="5"/>
      <c r="CJ22" s="5"/>
      <c r="CK22" s="5"/>
      <c r="CL22" s="5"/>
      <c r="CM22" s="5"/>
      <c r="CN22" s="5"/>
      <c r="CO22" s="6"/>
      <c r="CP22" s="6"/>
      <c r="CQ22" s="6"/>
      <c r="CR22" s="6"/>
    </row>
    <row r="23" spans="1:96" s="42" customFormat="1" ht="30.75" customHeight="1" thickBot="1" x14ac:dyDescent="0.3">
      <c r="A23" s="5"/>
      <c r="B23" s="115"/>
      <c r="C23" s="150"/>
      <c r="D23" s="829"/>
      <c r="E23" s="149"/>
      <c r="F23" s="117"/>
      <c r="G23" s="135"/>
      <c r="H23" s="588"/>
      <c r="I23" s="870"/>
      <c r="J23" s="789"/>
      <c r="K23" s="588"/>
      <c r="L23" s="588"/>
      <c r="M23" s="594"/>
      <c r="N23" s="594"/>
      <c r="O23" s="594"/>
      <c r="P23" s="597"/>
      <c r="Q23" s="568"/>
      <c r="R23" s="571"/>
      <c r="S23" s="568"/>
      <c r="T23" s="571"/>
      <c r="U23" s="568"/>
      <c r="V23" s="571"/>
      <c r="W23" s="568"/>
      <c r="X23" s="571"/>
      <c r="Y23" s="473"/>
      <c r="Z23" s="473"/>
      <c r="AA23" s="473"/>
      <c r="AB23" s="473"/>
      <c r="AC23" s="473"/>
      <c r="AD23" s="473"/>
      <c r="AE23" s="473"/>
      <c r="AF23" s="473"/>
      <c r="AG23" s="392"/>
      <c r="AH23" s="360"/>
      <c r="AI23" s="33" t="s">
        <v>132</v>
      </c>
      <c r="AJ23" s="59">
        <v>0.6</v>
      </c>
      <c r="AK23" s="61">
        <v>0</v>
      </c>
      <c r="AL23" s="409" t="s">
        <v>392</v>
      </c>
      <c r="AM23" s="61"/>
      <c r="AN23" s="61"/>
      <c r="AO23" s="253">
        <f>15750000+2396073</f>
        <v>18146073</v>
      </c>
      <c r="AP23" s="733"/>
      <c r="AQ23" s="733"/>
      <c r="AR23" s="757"/>
      <c r="AS23" s="757"/>
      <c r="AT23" s="195" t="s">
        <v>330</v>
      </c>
      <c r="AU23" s="196" t="s">
        <v>331</v>
      </c>
      <c r="AV23" s="194" t="s">
        <v>332</v>
      </c>
      <c r="AW23" s="194" t="s">
        <v>334</v>
      </c>
      <c r="AX23" s="508"/>
      <c r="AY23" s="508"/>
      <c r="AZ23" s="508"/>
      <c r="BA23" s="684"/>
      <c r="BB23" s="684"/>
      <c r="BC23" s="505"/>
      <c r="BD23" s="667"/>
      <c r="BE23" s="667"/>
      <c r="BF23" s="545"/>
      <c r="BG23" s="503"/>
      <c r="BH23" s="505"/>
      <c r="BI23" s="289">
        <v>59090910</v>
      </c>
      <c r="BJ23" s="289">
        <v>0</v>
      </c>
      <c r="BK23" s="545"/>
      <c r="BL23" s="545"/>
      <c r="BM23" s="627"/>
      <c r="BN23" s="289">
        <v>59090910</v>
      </c>
      <c r="BO23" s="289">
        <v>0</v>
      </c>
      <c r="BP23" s="545"/>
      <c r="BQ23" s="545"/>
      <c r="BR23" s="505"/>
      <c r="BS23" s="289">
        <v>0</v>
      </c>
      <c r="BT23" s="289">
        <v>0</v>
      </c>
      <c r="BU23" s="545"/>
      <c r="BV23" s="545"/>
      <c r="BW23" s="505"/>
      <c r="BX23" s="289">
        <v>0</v>
      </c>
      <c r="BY23" s="289">
        <v>0</v>
      </c>
      <c r="BZ23" s="545"/>
      <c r="CA23" s="545"/>
      <c r="CB23" s="505"/>
      <c r="CC23" s="289">
        <v>0</v>
      </c>
      <c r="CD23" s="289">
        <v>0</v>
      </c>
      <c r="CE23" s="545"/>
      <c r="CF23" s="545"/>
      <c r="CG23" s="505"/>
      <c r="CH23" s="736"/>
      <c r="CI23" s="5"/>
      <c r="CJ23" s="5"/>
      <c r="CK23" s="5"/>
      <c r="CL23" s="5"/>
      <c r="CM23" s="5"/>
      <c r="CN23" s="5"/>
      <c r="CO23" s="6"/>
      <c r="CP23" s="6"/>
      <c r="CQ23" s="6"/>
      <c r="CR23" s="6"/>
    </row>
    <row r="24" spans="1:96" s="42" customFormat="1" ht="32.25" customHeight="1" x14ac:dyDescent="0.25">
      <c r="A24" s="11"/>
      <c r="B24" s="115"/>
      <c r="C24" s="150"/>
      <c r="D24" s="830" t="s">
        <v>32</v>
      </c>
      <c r="E24" s="152">
        <v>0.1</v>
      </c>
      <c r="F24" s="122"/>
      <c r="G24" s="136">
        <v>0.1</v>
      </c>
      <c r="H24" s="737" t="s">
        <v>33</v>
      </c>
      <c r="I24" s="740">
        <v>1</v>
      </c>
      <c r="J24" s="743" t="s">
        <v>34</v>
      </c>
      <c r="K24" s="737" t="s">
        <v>35</v>
      </c>
      <c r="L24" s="737">
        <v>0</v>
      </c>
      <c r="M24" s="743">
        <v>1</v>
      </c>
      <c r="N24" s="746">
        <v>1</v>
      </c>
      <c r="O24" s="743">
        <v>1</v>
      </c>
      <c r="P24" s="749">
        <v>1</v>
      </c>
      <c r="Q24" s="572">
        <v>0.19749999999999998</v>
      </c>
      <c r="R24" s="574">
        <v>0.19749999999999998</v>
      </c>
      <c r="S24" s="572">
        <v>0.24749999999999997</v>
      </c>
      <c r="T24" s="574">
        <v>0.24749999999999997</v>
      </c>
      <c r="U24" s="572">
        <v>0.35</v>
      </c>
      <c r="V24" s="582">
        <v>0.35</v>
      </c>
      <c r="W24" s="572">
        <v>0.39500000000000002</v>
      </c>
      <c r="X24" s="574">
        <v>0.39500000000000002</v>
      </c>
      <c r="Y24" s="583">
        <v>0.39499999999999996</v>
      </c>
      <c r="Z24" s="477">
        <v>0.39499999999999996</v>
      </c>
      <c r="AA24" s="474">
        <v>0.6</v>
      </c>
      <c r="AB24" s="477">
        <v>0.6</v>
      </c>
      <c r="AC24" s="620">
        <v>0.59499999999999997</v>
      </c>
      <c r="AD24" s="477">
        <v>0.6</v>
      </c>
      <c r="AE24" s="474">
        <f>AK24*AJ24+AK29*AJ29+AK35*AJ35</f>
        <v>0.85</v>
      </c>
      <c r="AF24" s="477">
        <f>AE24/P24</f>
        <v>0.85</v>
      </c>
      <c r="AG24" s="393"/>
      <c r="AH24" s="361"/>
      <c r="AI24" s="34" t="s">
        <v>77</v>
      </c>
      <c r="AJ24" s="62">
        <v>0.35</v>
      </c>
      <c r="AK24" s="73">
        <f>AK25*AJ25+AK26*AJ26+AK27*AJ27+AK28*AJ28</f>
        <v>1</v>
      </c>
      <c r="AL24" s="409"/>
      <c r="AM24" s="92" t="s">
        <v>202</v>
      </c>
      <c r="AN24" s="73"/>
      <c r="AO24" s="40"/>
      <c r="AP24" s="752" t="s">
        <v>25</v>
      </c>
      <c r="AQ24" s="752" t="s">
        <v>26</v>
      </c>
      <c r="AR24" s="752" t="s">
        <v>124</v>
      </c>
      <c r="AS24" s="755" t="s">
        <v>223</v>
      </c>
      <c r="AT24" s="755" t="s">
        <v>224</v>
      </c>
      <c r="AU24" s="755" t="s">
        <v>209</v>
      </c>
      <c r="AV24" s="755" t="s">
        <v>227</v>
      </c>
      <c r="AW24" s="755" t="s">
        <v>230</v>
      </c>
      <c r="AX24" s="506">
        <v>64422112</v>
      </c>
      <c r="AY24" s="506">
        <v>64422112</v>
      </c>
      <c r="AZ24" s="506">
        <v>15900000</v>
      </c>
      <c r="BA24" s="506">
        <f>+AY24+AY28+AY32</f>
        <v>225689292</v>
      </c>
      <c r="BB24" s="506">
        <f>+AZ24+AZ28+AZ32</f>
        <v>49300000</v>
      </c>
      <c r="BC24" s="539">
        <f>BB24/BA24</f>
        <v>0.2184419099511376</v>
      </c>
      <c r="BD24" s="659">
        <v>64422112</v>
      </c>
      <c r="BE24" s="659">
        <v>21200000</v>
      </c>
      <c r="BF24" s="506">
        <f>+BD24+BD28+BD32</f>
        <v>225689292</v>
      </c>
      <c r="BG24" s="659">
        <f>+BE24+BE28+BE32</f>
        <v>57400000</v>
      </c>
      <c r="BH24" s="539">
        <f>BG24/BF24</f>
        <v>0.25433196006481334</v>
      </c>
      <c r="BI24" s="506">
        <v>64422112</v>
      </c>
      <c r="BJ24" s="506">
        <v>26500000</v>
      </c>
      <c r="BK24" s="506">
        <f>+BI24+BI28+BI32</f>
        <v>225689292</v>
      </c>
      <c r="BL24" s="506">
        <f>+BJ24+BJ28+BJ32</f>
        <v>65500000</v>
      </c>
      <c r="BM24" s="875">
        <f>BL24/BK24</f>
        <v>0.29022201017848909</v>
      </c>
      <c r="BN24" s="506">
        <v>64422112</v>
      </c>
      <c r="BO24" s="506">
        <v>31800000</v>
      </c>
      <c r="BP24" s="506">
        <f>+BN24+BN28+BN32</f>
        <v>225689292</v>
      </c>
      <c r="BQ24" s="506">
        <f>+BO24+BO28+BO32</f>
        <v>88600000</v>
      </c>
      <c r="BR24" s="539">
        <f>BQ24/BP24</f>
        <v>0.39257511605823109</v>
      </c>
      <c r="BS24" s="506">
        <v>64422112</v>
      </c>
      <c r="BT24" s="506">
        <v>31800000</v>
      </c>
      <c r="BU24" s="506">
        <f>+BS24+BS28+BS32</f>
        <v>193222112</v>
      </c>
      <c r="BV24" s="506">
        <f>+BT24+BT28+BT32</f>
        <v>88600000</v>
      </c>
      <c r="BW24" s="539">
        <f>BV24/BU24</f>
        <v>0.45853965202491936</v>
      </c>
      <c r="BX24" s="506">
        <v>58300000</v>
      </c>
      <c r="BY24" s="506">
        <v>42400000</v>
      </c>
      <c r="BZ24" s="506">
        <f>+BX24+BX28+BX32</f>
        <v>187100000</v>
      </c>
      <c r="CA24" s="506">
        <f>+BY24+BY28+BY32</f>
        <v>138800000</v>
      </c>
      <c r="CB24" s="539">
        <f>CA24/BZ24</f>
        <v>0.74184927846071624</v>
      </c>
      <c r="CC24" s="506">
        <v>58300000</v>
      </c>
      <c r="CD24" s="506">
        <v>47700000</v>
      </c>
      <c r="CE24" s="506">
        <f>+CC24+CC28+CC32</f>
        <v>187100000</v>
      </c>
      <c r="CF24" s="506">
        <f>+CD24+CD28+CD32</f>
        <v>146900000</v>
      </c>
      <c r="CG24" s="539">
        <f>CF24/CE24</f>
        <v>0.78514163548904325</v>
      </c>
      <c r="CH24" s="758"/>
      <c r="CI24" s="11"/>
      <c r="CJ24" s="11"/>
      <c r="CK24" s="11"/>
      <c r="CL24" s="11"/>
      <c r="CM24" s="11"/>
      <c r="CN24" s="11"/>
      <c r="CO24" s="6"/>
      <c r="CP24" s="6"/>
      <c r="CQ24" s="6"/>
      <c r="CR24" s="6"/>
    </row>
    <row r="25" spans="1:96" s="42" customFormat="1" ht="33" customHeight="1" x14ac:dyDescent="0.25">
      <c r="A25" s="11"/>
      <c r="B25" s="115"/>
      <c r="C25" s="150"/>
      <c r="D25" s="831"/>
      <c r="E25" s="152"/>
      <c r="F25" s="122"/>
      <c r="G25" s="136"/>
      <c r="H25" s="738"/>
      <c r="I25" s="741"/>
      <c r="J25" s="744"/>
      <c r="K25" s="738"/>
      <c r="L25" s="738"/>
      <c r="M25" s="744"/>
      <c r="N25" s="747"/>
      <c r="O25" s="744"/>
      <c r="P25" s="750"/>
      <c r="Q25" s="557"/>
      <c r="R25" s="560"/>
      <c r="S25" s="557"/>
      <c r="T25" s="560"/>
      <c r="U25" s="557"/>
      <c r="V25" s="570"/>
      <c r="W25" s="557"/>
      <c r="X25" s="560"/>
      <c r="Y25" s="584"/>
      <c r="Z25" s="478"/>
      <c r="AA25" s="475"/>
      <c r="AB25" s="478"/>
      <c r="AC25" s="621"/>
      <c r="AD25" s="478"/>
      <c r="AE25" s="475"/>
      <c r="AF25" s="478"/>
      <c r="AG25" s="393"/>
      <c r="AH25" s="361"/>
      <c r="AI25" s="27" t="s">
        <v>71</v>
      </c>
      <c r="AJ25" s="56">
        <v>0.15</v>
      </c>
      <c r="AK25" s="49">
        <v>1</v>
      </c>
      <c r="AL25" s="409" t="s">
        <v>393</v>
      </c>
      <c r="AM25" s="422" t="s">
        <v>293</v>
      </c>
      <c r="AN25" s="240" t="s">
        <v>368</v>
      </c>
      <c r="AO25" s="126">
        <v>25000000</v>
      </c>
      <c r="AP25" s="753"/>
      <c r="AQ25" s="753"/>
      <c r="AR25" s="753"/>
      <c r="AS25" s="756"/>
      <c r="AT25" s="756"/>
      <c r="AU25" s="756"/>
      <c r="AV25" s="756"/>
      <c r="AW25" s="756"/>
      <c r="AX25" s="507"/>
      <c r="AY25" s="507"/>
      <c r="AZ25" s="507"/>
      <c r="BA25" s="507"/>
      <c r="BB25" s="507"/>
      <c r="BC25" s="540"/>
      <c r="BD25" s="660"/>
      <c r="BE25" s="660"/>
      <c r="BF25" s="507"/>
      <c r="BG25" s="660"/>
      <c r="BH25" s="540"/>
      <c r="BI25" s="507"/>
      <c r="BJ25" s="507"/>
      <c r="BK25" s="507"/>
      <c r="BL25" s="507"/>
      <c r="BM25" s="876"/>
      <c r="BN25" s="507"/>
      <c r="BO25" s="507"/>
      <c r="BP25" s="507"/>
      <c r="BQ25" s="507"/>
      <c r="BR25" s="540"/>
      <c r="BS25" s="507"/>
      <c r="BT25" s="507"/>
      <c r="BU25" s="507"/>
      <c r="BV25" s="507"/>
      <c r="BW25" s="540"/>
      <c r="BX25" s="507"/>
      <c r="BY25" s="507"/>
      <c r="BZ25" s="507"/>
      <c r="CA25" s="507"/>
      <c r="CB25" s="540"/>
      <c r="CC25" s="507"/>
      <c r="CD25" s="507"/>
      <c r="CE25" s="507"/>
      <c r="CF25" s="507"/>
      <c r="CG25" s="540"/>
      <c r="CH25" s="672"/>
      <c r="CI25" s="11"/>
      <c r="CJ25" s="11"/>
      <c r="CK25" s="11"/>
      <c r="CL25" s="11"/>
      <c r="CM25" s="11"/>
      <c r="CN25" s="11"/>
      <c r="CO25" s="6"/>
      <c r="CP25" s="6"/>
      <c r="CQ25" s="6"/>
      <c r="CR25" s="6"/>
    </row>
    <row r="26" spans="1:96" s="42" customFormat="1" ht="51" x14ac:dyDescent="0.25">
      <c r="A26" s="11"/>
      <c r="B26" s="115"/>
      <c r="C26" s="150"/>
      <c r="D26" s="831"/>
      <c r="E26" s="152"/>
      <c r="F26" s="122"/>
      <c r="G26" s="136"/>
      <c r="H26" s="738"/>
      <c r="I26" s="741"/>
      <c r="J26" s="744"/>
      <c r="K26" s="738"/>
      <c r="L26" s="738"/>
      <c r="M26" s="744"/>
      <c r="N26" s="747"/>
      <c r="O26" s="744"/>
      <c r="P26" s="750"/>
      <c r="Q26" s="557"/>
      <c r="R26" s="560"/>
      <c r="S26" s="557"/>
      <c r="T26" s="560"/>
      <c r="U26" s="557"/>
      <c r="V26" s="570"/>
      <c r="W26" s="557"/>
      <c r="X26" s="560"/>
      <c r="Y26" s="584"/>
      <c r="Z26" s="478"/>
      <c r="AA26" s="475"/>
      <c r="AB26" s="478"/>
      <c r="AC26" s="621"/>
      <c r="AD26" s="478"/>
      <c r="AE26" s="475"/>
      <c r="AF26" s="478"/>
      <c r="AG26" s="393"/>
      <c r="AH26" s="361"/>
      <c r="AI26" s="27" t="s">
        <v>72</v>
      </c>
      <c r="AJ26" s="56">
        <v>0.25</v>
      </c>
      <c r="AK26" s="49">
        <v>1</v>
      </c>
      <c r="AL26" s="409" t="s">
        <v>394</v>
      </c>
      <c r="AM26" s="92" t="s">
        <v>336</v>
      </c>
      <c r="AN26" s="49" t="s">
        <v>337</v>
      </c>
      <c r="AO26" s="36">
        <v>8300000</v>
      </c>
      <c r="AP26" s="753"/>
      <c r="AQ26" s="753"/>
      <c r="AR26" s="753"/>
      <c r="AS26" s="756"/>
      <c r="AT26" s="756"/>
      <c r="AU26" s="756"/>
      <c r="AV26" s="756"/>
      <c r="AW26" s="756"/>
      <c r="AX26" s="507"/>
      <c r="AY26" s="507"/>
      <c r="AZ26" s="507"/>
      <c r="BA26" s="507"/>
      <c r="BB26" s="507"/>
      <c r="BC26" s="540"/>
      <c r="BD26" s="660"/>
      <c r="BE26" s="660"/>
      <c r="BF26" s="507"/>
      <c r="BG26" s="660"/>
      <c r="BH26" s="540"/>
      <c r="BI26" s="507"/>
      <c r="BJ26" s="507"/>
      <c r="BK26" s="507"/>
      <c r="BL26" s="507"/>
      <c r="BM26" s="876"/>
      <c r="BN26" s="507"/>
      <c r="BO26" s="507"/>
      <c r="BP26" s="507"/>
      <c r="BQ26" s="507"/>
      <c r="BR26" s="540"/>
      <c r="BS26" s="507"/>
      <c r="BT26" s="507"/>
      <c r="BU26" s="507"/>
      <c r="BV26" s="507"/>
      <c r="BW26" s="540"/>
      <c r="BX26" s="507"/>
      <c r="BY26" s="507"/>
      <c r="BZ26" s="507"/>
      <c r="CA26" s="507"/>
      <c r="CB26" s="540"/>
      <c r="CC26" s="507"/>
      <c r="CD26" s="507"/>
      <c r="CE26" s="507"/>
      <c r="CF26" s="507"/>
      <c r="CG26" s="540"/>
      <c r="CH26" s="672"/>
      <c r="CI26" s="11"/>
      <c r="CJ26" s="11"/>
      <c r="CK26" s="11"/>
      <c r="CL26" s="11"/>
      <c r="CM26" s="11"/>
      <c r="CN26" s="11"/>
      <c r="CO26" s="6"/>
      <c r="CP26" s="6"/>
      <c r="CQ26" s="6"/>
      <c r="CR26" s="6"/>
    </row>
    <row r="27" spans="1:96" s="42" customFormat="1" ht="36" customHeight="1" thickBot="1" x14ac:dyDescent="0.3">
      <c r="A27" s="11"/>
      <c r="B27" s="115"/>
      <c r="C27" s="150"/>
      <c r="D27" s="831"/>
      <c r="E27" s="152"/>
      <c r="F27" s="122"/>
      <c r="G27" s="136"/>
      <c r="H27" s="738"/>
      <c r="I27" s="741"/>
      <c r="J27" s="744"/>
      <c r="K27" s="738"/>
      <c r="L27" s="738"/>
      <c r="M27" s="744"/>
      <c r="N27" s="747"/>
      <c r="O27" s="744"/>
      <c r="P27" s="750"/>
      <c r="Q27" s="557"/>
      <c r="R27" s="560"/>
      <c r="S27" s="557"/>
      <c r="T27" s="560"/>
      <c r="U27" s="557"/>
      <c r="V27" s="570"/>
      <c r="W27" s="557"/>
      <c r="X27" s="560"/>
      <c r="Y27" s="584"/>
      <c r="Z27" s="478"/>
      <c r="AA27" s="475"/>
      <c r="AB27" s="478"/>
      <c r="AC27" s="621"/>
      <c r="AD27" s="478"/>
      <c r="AE27" s="475"/>
      <c r="AF27" s="478"/>
      <c r="AG27" s="393"/>
      <c r="AH27" s="361"/>
      <c r="AI27" s="27" t="s">
        <v>73</v>
      </c>
      <c r="AJ27" s="63">
        <v>0.3</v>
      </c>
      <c r="AK27" s="49">
        <v>1</v>
      </c>
      <c r="AL27" s="409" t="s">
        <v>395</v>
      </c>
      <c r="AM27" s="422" t="s">
        <v>369</v>
      </c>
      <c r="AN27" s="240"/>
      <c r="AO27" s="126">
        <f>28000000+11200000</f>
        <v>39200000</v>
      </c>
      <c r="AP27" s="753"/>
      <c r="AQ27" s="753"/>
      <c r="AR27" s="753"/>
      <c r="AS27" s="756"/>
      <c r="AT27" s="757"/>
      <c r="AU27" s="757"/>
      <c r="AV27" s="757"/>
      <c r="AW27" s="757"/>
      <c r="AX27" s="508"/>
      <c r="AY27" s="508"/>
      <c r="AZ27" s="508"/>
      <c r="BA27" s="507"/>
      <c r="BB27" s="507"/>
      <c r="BC27" s="540"/>
      <c r="BD27" s="661"/>
      <c r="BE27" s="661"/>
      <c r="BF27" s="507"/>
      <c r="BG27" s="660"/>
      <c r="BH27" s="540"/>
      <c r="BI27" s="508"/>
      <c r="BJ27" s="508"/>
      <c r="BK27" s="507"/>
      <c r="BL27" s="507"/>
      <c r="BM27" s="876"/>
      <c r="BN27" s="508"/>
      <c r="BO27" s="508"/>
      <c r="BP27" s="507"/>
      <c r="BQ27" s="507"/>
      <c r="BR27" s="540"/>
      <c r="BS27" s="508"/>
      <c r="BT27" s="508"/>
      <c r="BU27" s="507"/>
      <c r="BV27" s="507"/>
      <c r="BW27" s="540"/>
      <c r="BX27" s="508"/>
      <c r="BY27" s="508"/>
      <c r="BZ27" s="507"/>
      <c r="CA27" s="507"/>
      <c r="CB27" s="540"/>
      <c r="CC27" s="508"/>
      <c r="CD27" s="508"/>
      <c r="CE27" s="507"/>
      <c r="CF27" s="507"/>
      <c r="CG27" s="540"/>
      <c r="CH27" s="672"/>
      <c r="CI27" s="11"/>
      <c r="CJ27" s="11"/>
      <c r="CK27" s="11"/>
      <c r="CL27" s="11"/>
      <c r="CM27" s="11"/>
      <c r="CN27" s="11"/>
      <c r="CO27" s="6"/>
      <c r="CP27" s="6"/>
      <c r="CQ27" s="6"/>
      <c r="CR27" s="6"/>
    </row>
    <row r="28" spans="1:96" s="42" customFormat="1" ht="153" x14ac:dyDescent="0.25">
      <c r="A28" s="11"/>
      <c r="B28" s="115"/>
      <c r="C28" s="150"/>
      <c r="D28" s="831"/>
      <c r="E28" s="152"/>
      <c r="F28" s="122"/>
      <c r="G28" s="136"/>
      <c r="H28" s="738"/>
      <c r="I28" s="741"/>
      <c r="J28" s="744"/>
      <c r="K28" s="738"/>
      <c r="L28" s="738"/>
      <c r="M28" s="744"/>
      <c r="N28" s="747"/>
      <c r="O28" s="744"/>
      <c r="P28" s="750"/>
      <c r="Q28" s="557"/>
      <c r="R28" s="560"/>
      <c r="S28" s="557"/>
      <c r="T28" s="560"/>
      <c r="U28" s="557"/>
      <c r="V28" s="570"/>
      <c r="W28" s="557"/>
      <c r="X28" s="560"/>
      <c r="Y28" s="584"/>
      <c r="Z28" s="478"/>
      <c r="AA28" s="475"/>
      <c r="AB28" s="478"/>
      <c r="AC28" s="621"/>
      <c r="AD28" s="478"/>
      <c r="AE28" s="475"/>
      <c r="AF28" s="478"/>
      <c r="AG28" s="393"/>
      <c r="AH28" s="361"/>
      <c r="AI28" s="27" t="s">
        <v>139</v>
      </c>
      <c r="AJ28" s="64">
        <v>0.3</v>
      </c>
      <c r="AK28" s="89">
        <f>6/6</f>
        <v>1</v>
      </c>
      <c r="AL28" s="409" t="s">
        <v>392</v>
      </c>
      <c r="AM28" s="422" t="s">
        <v>335</v>
      </c>
      <c r="AN28" s="240" t="s">
        <v>199</v>
      </c>
      <c r="AO28" s="126">
        <v>25000000</v>
      </c>
      <c r="AP28" s="753"/>
      <c r="AQ28" s="753"/>
      <c r="AR28" s="753"/>
      <c r="AS28" s="756"/>
      <c r="AT28" s="755" t="s">
        <v>225</v>
      </c>
      <c r="AU28" s="755" t="s">
        <v>210</v>
      </c>
      <c r="AV28" s="755" t="s">
        <v>228</v>
      </c>
      <c r="AW28" s="755" t="s">
        <v>231</v>
      </c>
      <c r="AX28" s="506">
        <v>66267180</v>
      </c>
      <c r="AY28" s="506">
        <v>66267180</v>
      </c>
      <c r="AZ28" s="506">
        <v>25000000</v>
      </c>
      <c r="BA28" s="507"/>
      <c r="BB28" s="507"/>
      <c r="BC28" s="540"/>
      <c r="BD28" s="659">
        <v>66267180</v>
      </c>
      <c r="BE28" s="659">
        <v>25000000</v>
      </c>
      <c r="BF28" s="507"/>
      <c r="BG28" s="660"/>
      <c r="BH28" s="540"/>
      <c r="BI28" s="506">
        <v>66267180</v>
      </c>
      <c r="BJ28" s="506">
        <v>25000000</v>
      </c>
      <c r="BK28" s="507"/>
      <c r="BL28" s="507"/>
      <c r="BM28" s="876"/>
      <c r="BN28" s="506">
        <v>66267180</v>
      </c>
      <c r="BO28" s="506">
        <v>25000000</v>
      </c>
      <c r="BP28" s="507"/>
      <c r="BQ28" s="507"/>
      <c r="BR28" s="540"/>
      <c r="BS28" s="506">
        <v>66267180</v>
      </c>
      <c r="BT28" s="506">
        <v>25000000</v>
      </c>
      <c r="BU28" s="507"/>
      <c r="BV28" s="507"/>
      <c r="BW28" s="540"/>
      <c r="BX28" s="506">
        <v>66267180</v>
      </c>
      <c r="BY28" s="506">
        <v>42267180</v>
      </c>
      <c r="BZ28" s="507"/>
      <c r="CA28" s="507"/>
      <c r="CB28" s="540"/>
      <c r="CC28" s="506">
        <v>66267180</v>
      </c>
      <c r="CD28" s="506">
        <v>42267180</v>
      </c>
      <c r="CE28" s="507"/>
      <c r="CF28" s="507"/>
      <c r="CG28" s="540"/>
      <c r="CH28" s="672"/>
      <c r="CI28" s="11"/>
      <c r="CJ28" s="11"/>
      <c r="CK28" s="11"/>
      <c r="CL28" s="11"/>
      <c r="CM28" s="11"/>
      <c r="CN28" s="11"/>
      <c r="CO28" s="6"/>
      <c r="CP28" s="6"/>
      <c r="CQ28" s="6"/>
      <c r="CR28" s="6"/>
    </row>
    <row r="29" spans="1:96" s="42" customFormat="1" ht="36" customHeight="1" x14ac:dyDescent="0.25">
      <c r="A29" s="11"/>
      <c r="B29" s="115"/>
      <c r="C29" s="150"/>
      <c r="D29" s="831"/>
      <c r="E29" s="152"/>
      <c r="F29" s="122"/>
      <c r="G29" s="136"/>
      <c r="H29" s="738"/>
      <c r="I29" s="741"/>
      <c r="J29" s="744"/>
      <c r="K29" s="738"/>
      <c r="L29" s="738"/>
      <c r="M29" s="744"/>
      <c r="N29" s="747"/>
      <c r="O29" s="744"/>
      <c r="P29" s="750"/>
      <c r="Q29" s="557"/>
      <c r="R29" s="560"/>
      <c r="S29" s="557"/>
      <c r="T29" s="560"/>
      <c r="U29" s="557"/>
      <c r="V29" s="570"/>
      <c r="W29" s="557"/>
      <c r="X29" s="560"/>
      <c r="Y29" s="584"/>
      <c r="Z29" s="478"/>
      <c r="AA29" s="475"/>
      <c r="AB29" s="478"/>
      <c r="AC29" s="621"/>
      <c r="AD29" s="478"/>
      <c r="AE29" s="475"/>
      <c r="AF29" s="478"/>
      <c r="AG29" s="393"/>
      <c r="AH29" s="361"/>
      <c r="AI29" s="27" t="s">
        <v>76</v>
      </c>
      <c r="AJ29" s="65">
        <v>0.5</v>
      </c>
      <c r="AK29" s="51">
        <f>+SUMPRODUCT(AJ30:AJ34,AK30:AK34)</f>
        <v>1</v>
      </c>
      <c r="AL29" s="409"/>
      <c r="AM29" s="92" t="s">
        <v>203</v>
      </c>
      <c r="AN29" s="51"/>
      <c r="AO29" s="36"/>
      <c r="AP29" s="753"/>
      <c r="AQ29" s="753"/>
      <c r="AR29" s="753"/>
      <c r="AS29" s="756"/>
      <c r="AT29" s="756"/>
      <c r="AU29" s="756"/>
      <c r="AV29" s="756"/>
      <c r="AW29" s="756"/>
      <c r="AX29" s="507"/>
      <c r="AY29" s="507"/>
      <c r="AZ29" s="507"/>
      <c r="BA29" s="507"/>
      <c r="BB29" s="507"/>
      <c r="BC29" s="540"/>
      <c r="BD29" s="660"/>
      <c r="BE29" s="660"/>
      <c r="BF29" s="507"/>
      <c r="BG29" s="660"/>
      <c r="BH29" s="540"/>
      <c r="BI29" s="507"/>
      <c r="BJ29" s="507"/>
      <c r="BK29" s="507"/>
      <c r="BL29" s="507"/>
      <c r="BM29" s="876"/>
      <c r="BN29" s="507"/>
      <c r="BO29" s="507"/>
      <c r="BP29" s="507"/>
      <c r="BQ29" s="507"/>
      <c r="BR29" s="540"/>
      <c r="BS29" s="507"/>
      <c r="BT29" s="507"/>
      <c r="BU29" s="507"/>
      <c r="BV29" s="507"/>
      <c r="BW29" s="540"/>
      <c r="BX29" s="507"/>
      <c r="BY29" s="507"/>
      <c r="BZ29" s="507"/>
      <c r="CA29" s="507"/>
      <c r="CB29" s="540"/>
      <c r="CC29" s="507"/>
      <c r="CD29" s="507"/>
      <c r="CE29" s="507"/>
      <c r="CF29" s="507"/>
      <c r="CG29" s="540"/>
      <c r="CH29" s="672"/>
      <c r="CI29" s="11"/>
      <c r="CJ29" s="11"/>
      <c r="CK29" s="11"/>
      <c r="CL29" s="11"/>
      <c r="CM29" s="11"/>
      <c r="CN29" s="11"/>
      <c r="CO29" s="6"/>
      <c r="CP29" s="6"/>
      <c r="CQ29" s="6"/>
      <c r="CR29" s="6"/>
    </row>
    <row r="30" spans="1:96" s="42" customFormat="1" ht="36" customHeight="1" x14ac:dyDescent="0.25">
      <c r="A30" s="11"/>
      <c r="B30" s="115"/>
      <c r="C30" s="150"/>
      <c r="D30" s="831"/>
      <c r="E30" s="152"/>
      <c r="F30" s="122"/>
      <c r="G30" s="136"/>
      <c r="H30" s="738"/>
      <c r="I30" s="741"/>
      <c r="J30" s="744"/>
      <c r="K30" s="738"/>
      <c r="L30" s="738"/>
      <c r="M30" s="744"/>
      <c r="N30" s="747"/>
      <c r="O30" s="744"/>
      <c r="P30" s="750"/>
      <c r="Q30" s="557"/>
      <c r="R30" s="560"/>
      <c r="S30" s="557"/>
      <c r="T30" s="560"/>
      <c r="U30" s="557"/>
      <c r="V30" s="570"/>
      <c r="W30" s="557"/>
      <c r="X30" s="560"/>
      <c r="Y30" s="584"/>
      <c r="Z30" s="478"/>
      <c r="AA30" s="475"/>
      <c r="AB30" s="478"/>
      <c r="AC30" s="621"/>
      <c r="AD30" s="478"/>
      <c r="AE30" s="475"/>
      <c r="AF30" s="478"/>
      <c r="AG30" s="393"/>
      <c r="AH30" s="361"/>
      <c r="AI30" s="27" t="s">
        <v>74</v>
      </c>
      <c r="AJ30" s="64">
        <v>0.1</v>
      </c>
      <c r="AK30" s="49">
        <v>1</v>
      </c>
      <c r="AL30" s="409" t="s">
        <v>392</v>
      </c>
      <c r="AM30" s="92"/>
      <c r="AN30" s="49"/>
      <c r="AO30" s="36">
        <v>10000000</v>
      </c>
      <c r="AP30" s="753"/>
      <c r="AQ30" s="753"/>
      <c r="AR30" s="753"/>
      <c r="AS30" s="756"/>
      <c r="AT30" s="756"/>
      <c r="AU30" s="756"/>
      <c r="AV30" s="756"/>
      <c r="AW30" s="756"/>
      <c r="AX30" s="507"/>
      <c r="AY30" s="507"/>
      <c r="AZ30" s="507"/>
      <c r="BA30" s="507"/>
      <c r="BB30" s="507"/>
      <c r="BC30" s="540"/>
      <c r="BD30" s="660"/>
      <c r="BE30" s="660"/>
      <c r="BF30" s="507"/>
      <c r="BG30" s="660"/>
      <c r="BH30" s="540"/>
      <c r="BI30" s="507"/>
      <c r="BJ30" s="507"/>
      <c r="BK30" s="507"/>
      <c r="BL30" s="507"/>
      <c r="BM30" s="876"/>
      <c r="BN30" s="507"/>
      <c r="BO30" s="507"/>
      <c r="BP30" s="507"/>
      <c r="BQ30" s="507"/>
      <c r="BR30" s="540"/>
      <c r="BS30" s="507"/>
      <c r="BT30" s="507"/>
      <c r="BU30" s="507"/>
      <c r="BV30" s="507"/>
      <c r="BW30" s="540"/>
      <c r="BX30" s="507"/>
      <c r="BY30" s="507"/>
      <c r="BZ30" s="507"/>
      <c r="CA30" s="507"/>
      <c r="CB30" s="540"/>
      <c r="CC30" s="507"/>
      <c r="CD30" s="507"/>
      <c r="CE30" s="507"/>
      <c r="CF30" s="507"/>
      <c r="CG30" s="540"/>
      <c r="CH30" s="672"/>
      <c r="CI30" s="11"/>
      <c r="CJ30" s="11"/>
      <c r="CK30" s="11"/>
      <c r="CL30" s="11"/>
      <c r="CM30" s="11"/>
      <c r="CN30" s="11"/>
      <c r="CO30" s="6"/>
      <c r="CP30" s="6"/>
      <c r="CQ30" s="6"/>
      <c r="CR30" s="6"/>
    </row>
    <row r="31" spans="1:96" s="42" customFormat="1" ht="36" customHeight="1" thickBot="1" x14ac:dyDescent="0.3">
      <c r="A31" s="11"/>
      <c r="B31" s="115"/>
      <c r="C31" s="150"/>
      <c r="D31" s="831"/>
      <c r="E31" s="152"/>
      <c r="F31" s="122"/>
      <c r="G31" s="136"/>
      <c r="H31" s="738"/>
      <c r="I31" s="741"/>
      <c r="J31" s="744"/>
      <c r="K31" s="738"/>
      <c r="L31" s="738"/>
      <c r="M31" s="744"/>
      <c r="N31" s="747"/>
      <c r="O31" s="744"/>
      <c r="P31" s="750"/>
      <c r="Q31" s="557"/>
      <c r="R31" s="560"/>
      <c r="S31" s="557"/>
      <c r="T31" s="560"/>
      <c r="U31" s="557"/>
      <c r="V31" s="570"/>
      <c r="W31" s="557"/>
      <c r="X31" s="560"/>
      <c r="Y31" s="584"/>
      <c r="Z31" s="478"/>
      <c r="AA31" s="475"/>
      <c r="AB31" s="478"/>
      <c r="AC31" s="621"/>
      <c r="AD31" s="478"/>
      <c r="AE31" s="475"/>
      <c r="AF31" s="478"/>
      <c r="AG31" s="393"/>
      <c r="AH31" s="361"/>
      <c r="AI31" s="27" t="s">
        <v>75</v>
      </c>
      <c r="AJ31" s="66">
        <v>0.2</v>
      </c>
      <c r="AK31" s="49">
        <v>1</v>
      </c>
      <c r="AL31" s="409" t="s">
        <v>392</v>
      </c>
      <c r="AM31" s="92"/>
      <c r="AN31" s="49"/>
      <c r="AO31" s="36">
        <v>6122112</v>
      </c>
      <c r="AP31" s="753"/>
      <c r="AQ31" s="753"/>
      <c r="AR31" s="753"/>
      <c r="AS31" s="756"/>
      <c r="AT31" s="757"/>
      <c r="AU31" s="757"/>
      <c r="AV31" s="757"/>
      <c r="AW31" s="757"/>
      <c r="AX31" s="508"/>
      <c r="AY31" s="508"/>
      <c r="AZ31" s="508"/>
      <c r="BA31" s="507"/>
      <c r="BB31" s="507"/>
      <c r="BC31" s="540"/>
      <c r="BD31" s="661"/>
      <c r="BE31" s="661"/>
      <c r="BF31" s="507"/>
      <c r="BG31" s="660"/>
      <c r="BH31" s="540"/>
      <c r="BI31" s="508"/>
      <c r="BJ31" s="508"/>
      <c r="BK31" s="507"/>
      <c r="BL31" s="507"/>
      <c r="BM31" s="876"/>
      <c r="BN31" s="508"/>
      <c r="BO31" s="508"/>
      <c r="BP31" s="507"/>
      <c r="BQ31" s="507"/>
      <c r="BR31" s="540"/>
      <c r="BS31" s="508"/>
      <c r="BT31" s="508"/>
      <c r="BU31" s="507"/>
      <c r="BV31" s="507"/>
      <c r="BW31" s="540"/>
      <c r="BX31" s="508"/>
      <c r="BY31" s="508"/>
      <c r="BZ31" s="507"/>
      <c r="CA31" s="507"/>
      <c r="CB31" s="540"/>
      <c r="CC31" s="508"/>
      <c r="CD31" s="508"/>
      <c r="CE31" s="507"/>
      <c r="CF31" s="507"/>
      <c r="CG31" s="540"/>
      <c r="CH31" s="672"/>
      <c r="CI31" s="11"/>
      <c r="CJ31" s="11"/>
      <c r="CK31" s="11"/>
      <c r="CL31" s="11"/>
      <c r="CM31" s="11"/>
      <c r="CN31" s="11"/>
      <c r="CO31" s="6"/>
      <c r="CP31" s="6"/>
      <c r="CQ31" s="6"/>
      <c r="CR31" s="6"/>
    </row>
    <row r="32" spans="1:96" s="42" customFormat="1" ht="267.75" x14ac:dyDescent="0.25">
      <c r="A32" s="11"/>
      <c r="B32" s="115"/>
      <c r="C32" s="150"/>
      <c r="D32" s="831"/>
      <c r="E32" s="152"/>
      <c r="F32" s="122"/>
      <c r="G32" s="136"/>
      <c r="H32" s="738"/>
      <c r="I32" s="741"/>
      <c r="J32" s="744"/>
      <c r="K32" s="738"/>
      <c r="L32" s="738"/>
      <c r="M32" s="744"/>
      <c r="N32" s="747"/>
      <c r="O32" s="744"/>
      <c r="P32" s="750"/>
      <c r="Q32" s="557"/>
      <c r="R32" s="560"/>
      <c r="S32" s="557"/>
      <c r="T32" s="560"/>
      <c r="U32" s="557"/>
      <c r="V32" s="570"/>
      <c r="W32" s="557"/>
      <c r="X32" s="560"/>
      <c r="Y32" s="584"/>
      <c r="Z32" s="478"/>
      <c r="AA32" s="475"/>
      <c r="AB32" s="478"/>
      <c r="AC32" s="621"/>
      <c r="AD32" s="478"/>
      <c r="AE32" s="475"/>
      <c r="AF32" s="478"/>
      <c r="AG32" s="393"/>
      <c r="AH32" s="361"/>
      <c r="AI32" s="27" t="s">
        <v>140</v>
      </c>
      <c r="AJ32" s="56">
        <v>0.3</v>
      </c>
      <c r="AK32" s="89">
        <v>1</v>
      </c>
      <c r="AL32" s="409" t="s">
        <v>391</v>
      </c>
      <c r="AM32" s="92" t="s">
        <v>339</v>
      </c>
      <c r="AN32" s="49" t="s">
        <v>199</v>
      </c>
      <c r="AO32" s="36">
        <v>40000000</v>
      </c>
      <c r="AP32" s="753"/>
      <c r="AQ32" s="753"/>
      <c r="AR32" s="753"/>
      <c r="AS32" s="756"/>
      <c r="AT32" s="755" t="s">
        <v>226</v>
      </c>
      <c r="AU32" s="755" t="s">
        <v>211</v>
      </c>
      <c r="AV32" s="755" t="s">
        <v>229</v>
      </c>
      <c r="AW32" s="755" t="s">
        <v>232</v>
      </c>
      <c r="AX32" s="506">
        <v>0</v>
      </c>
      <c r="AY32" s="506">
        <v>95000000</v>
      </c>
      <c r="AZ32" s="506">
        <v>8400000</v>
      </c>
      <c r="BA32" s="507"/>
      <c r="BB32" s="507"/>
      <c r="BC32" s="540"/>
      <c r="BD32" s="659">
        <v>95000000</v>
      </c>
      <c r="BE32" s="659">
        <v>11200000</v>
      </c>
      <c r="BF32" s="507"/>
      <c r="BG32" s="660"/>
      <c r="BH32" s="540"/>
      <c r="BI32" s="506">
        <v>95000000</v>
      </c>
      <c r="BJ32" s="506">
        <v>14000000</v>
      </c>
      <c r="BK32" s="507"/>
      <c r="BL32" s="507"/>
      <c r="BM32" s="876"/>
      <c r="BN32" s="506">
        <v>95000000</v>
      </c>
      <c r="BO32" s="506">
        <v>31800000</v>
      </c>
      <c r="BP32" s="507"/>
      <c r="BQ32" s="507"/>
      <c r="BR32" s="540"/>
      <c r="BS32" s="506">
        <v>62532820</v>
      </c>
      <c r="BT32" s="506">
        <v>31800000</v>
      </c>
      <c r="BU32" s="507"/>
      <c r="BV32" s="507"/>
      <c r="BW32" s="540"/>
      <c r="BX32" s="506">
        <v>62532820</v>
      </c>
      <c r="BY32" s="506">
        <v>54132820</v>
      </c>
      <c r="BZ32" s="507"/>
      <c r="CA32" s="507"/>
      <c r="CB32" s="540"/>
      <c r="CC32" s="506">
        <v>62532820</v>
      </c>
      <c r="CD32" s="506">
        <v>56932820</v>
      </c>
      <c r="CE32" s="507"/>
      <c r="CF32" s="507"/>
      <c r="CG32" s="540"/>
      <c r="CH32" s="672"/>
      <c r="CI32" s="11"/>
      <c r="CJ32" s="11"/>
      <c r="CK32" s="11"/>
      <c r="CL32" s="11"/>
      <c r="CM32" s="11"/>
      <c r="CN32" s="11"/>
      <c r="CO32" s="6"/>
      <c r="CP32" s="6"/>
      <c r="CQ32" s="6"/>
      <c r="CR32" s="6"/>
    </row>
    <row r="33" spans="1:96" s="42" customFormat="1" ht="114.75" x14ac:dyDescent="0.25">
      <c r="A33" s="11"/>
      <c r="B33" s="115"/>
      <c r="C33" s="150"/>
      <c r="D33" s="831"/>
      <c r="E33" s="152"/>
      <c r="F33" s="122"/>
      <c r="G33" s="136"/>
      <c r="H33" s="738"/>
      <c r="I33" s="741"/>
      <c r="J33" s="744"/>
      <c r="K33" s="738"/>
      <c r="L33" s="738"/>
      <c r="M33" s="744"/>
      <c r="N33" s="747"/>
      <c r="O33" s="744"/>
      <c r="P33" s="750"/>
      <c r="Q33" s="557"/>
      <c r="R33" s="560"/>
      <c r="S33" s="557"/>
      <c r="T33" s="560"/>
      <c r="U33" s="557"/>
      <c r="V33" s="570"/>
      <c r="W33" s="557"/>
      <c r="X33" s="560"/>
      <c r="Y33" s="584"/>
      <c r="Z33" s="478"/>
      <c r="AA33" s="475"/>
      <c r="AB33" s="478"/>
      <c r="AC33" s="621"/>
      <c r="AD33" s="478"/>
      <c r="AE33" s="475"/>
      <c r="AF33" s="478"/>
      <c r="AG33" s="393"/>
      <c r="AH33" s="361"/>
      <c r="AI33" s="27" t="s">
        <v>295</v>
      </c>
      <c r="AJ33" s="63">
        <v>0.25</v>
      </c>
      <c r="AK33" s="89">
        <v>1</v>
      </c>
      <c r="AL33" s="409" t="s">
        <v>391</v>
      </c>
      <c r="AM33" s="92" t="s">
        <v>370</v>
      </c>
      <c r="AN33" s="49" t="s">
        <v>371</v>
      </c>
      <c r="AO33" s="36">
        <v>30800000</v>
      </c>
      <c r="AP33" s="753"/>
      <c r="AQ33" s="753"/>
      <c r="AR33" s="753"/>
      <c r="AS33" s="756"/>
      <c r="AT33" s="756"/>
      <c r="AU33" s="756"/>
      <c r="AV33" s="756"/>
      <c r="AW33" s="756"/>
      <c r="AX33" s="507"/>
      <c r="AY33" s="507"/>
      <c r="AZ33" s="507"/>
      <c r="BA33" s="507"/>
      <c r="BB33" s="507"/>
      <c r="BC33" s="540"/>
      <c r="BD33" s="660"/>
      <c r="BE33" s="660"/>
      <c r="BF33" s="507"/>
      <c r="BG33" s="660"/>
      <c r="BH33" s="540"/>
      <c r="BI33" s="507"/>
      <c r="BJ33" s="507"/>
      <c r="BK33" s="507"/>
      <c r="BL33" s="507"/>
      <c r="BM33" s="876"/>
      <c r="BN33" s="507"/>
      <c r="BO33" s="507"/>
      <c r="BP33" s="507"/>
      <c r="BQ33" s="507"/>
      <c r="BR33" s="540"/>
      <c r="BS33" s="507"/>
      <c r="BT33" s="507"/>
      <c r="BU33" s="507"/>
      <c r="BV33" s="507"/>
      <c r="BW33" s="540"/>
      <c r="BX33" s="507"/>
      <c r="BY33" s="507"/>
      <c r="BZ33" s="507"/>
      <c r="CA33" s="507"/>
      <c r="CB33" s="540"/>
      <c r="CC33" s="507"/>
      <c r="CD33" s="507"/>
      <c r="CE33" s="507"/>
      <c r="CF33" s="507"/>
      <c r="CG33" s="540"/>
      <c r="CH33" s="672"/>
      <c r="CI33" s="11"/>
      <c r="CJ33" s="11"/>
      <c r="CK33" s="11"/>
      <c r="CL33" s="11"/>
      <c r="CM33" s="11"/>
      <c r="CN33" s="11"/>
      <c r="CO33" s="6"/>
      <c r="CP33" s="6"/>
      <c r="CQ33" s="6"/>
      <c r="CR33" s="6"/>
    </row>
    <row r="34" spans="1:96" s="42" customFormat="1" ht="36" customHeight="1" x14ac:dyDescent="0.25">
      <c r="A34" s="11"/>
      <c r="B34" s="115"/>
      <c r="C34" s="150"/>
      <c r="D34" s="831"/>
      <c r="E34" s="152"/>
      <c r="F34" s="122"/>
      <c r="G34" s="136"/>
      <c r="H34" s="738"/>
      <c r="I34" s="741"/>
      <c r="J34" s="744"/>
      <c r="K34" s="738"/>
      <c r="L34" s="738"/>
      <c r="M34" s="744"/>
      <c r="N34" s="747"/>
      <c r="O34" s="744"/>
      <c r="P34" s="750"/>
      <c r="Q34" s="557"/>
      <c r="R34" s="560"/>
      <c r="S34" s="557"/>
      <c r="T34" s="560"/>
      <c r="U34" s="557"/>
      <c r="V34" s="570"/>
      <c r="W34" s="557"/>
      <c r="X34" s="560"/>
      <c r="Y34" s="584"/>
      <c r="Z34" s="478"/>
      <c r="AA34" s="475"/>
      <c r="AB34" s="478"/>
      <c r="AC34" s="621"/>
      <c r="AD34" s="478"/>
      <c r="AE34" s="475"/>
      <c r="AF34" s="478"/>
      <c r="AG34" s="393"/>
      <c r="AH34" s="361"/>
      <c r="AI34" s="435" t="s">
        <v>141</v>
      </c>
      <c r="AJ34" s="436">
        <v>0.15</v>
      </c>
      <c r="AK34" s="437">
        <v>1</v>
      </c>
      <c r="AL34" s="409" t="s">
        <v>392</v>
      </c>
      <c r="AM34" s="438"/>
      <c r="AN34" s="77"/>
      <c r="AO34" s="130">
        <v>21267180</v>
      </c>
      <c r="AP34" s="753"/>
      <c r="AQ34" s="753"/>
      <c r="AR34" s="753"/>
      <c r="AS34" s="756"/>
      <c r="AT34" s="756"/>
      <c r="AU34" s="756"/>
      <c r="AV34" s="756"/>
      <c r="AW34" s="756"/>
      <c r="AX34" s="507"/>
      <c r="AY34" s="507"/>
      <c r="AZ34" s="507"/>
      <c r="BA34" s="507"/>
      <c r="BB34" s="507"/>
      <c r="BC34" s="540"/>
      <c r="BD34" s="660"/>
      <c r="BE34" s="660"/>
      <c r="BF34" s="507"/>
      <c r="BG34" s="660"/>
      <c r="BH34" s="540"/>
      <c r="BI34" s="507"/>
      <c r="BJ34" s="507"/>
      <c r="BK34" s="507"/>
      <c r="BL34" s="507"/>
      <c r="BM34" s="876"/>
      <c r="BN34" s="507"/>
      <c r="BO34" s="507"/>
      <c r="BP34" s="507"/>
      <c r="BQ34" s="507"/>
      <c r="BR34" s="540"/>
      <c r="BS34" s="507"/>
      <c r="BT34" s="507"/>
      <c r="BU34" s="507"/>
      <c r="BV34" s="507"/>
      <c r="BW34" s="540"/>
      <c r="BX34" s="507"/>
      <c r="BY34" s="507"/>
      <c r="BZ34" s="507"/>
      <c r="CA34" s="507"/>
      <c r="CB34" s="540"/>
      <c r="CC34" s="507"/>
      <c r="CD34" s="507"/>
      <c r="CE34" s="507"/>
      <c r="CF34" s="507"/>
      <c r="CG34" s="540"/>
      <c r="CH34" s="672"/>
      <c r="CI34" s="11"/>
      <c r="CJ34" s="11"/>
      <c r="CK34" s="11"/>
      <c r="CL34" s="11"/>
      <c r="CM34" s="11"/>
      <c r="CN34" s="11"/>
      <c r="CO34" s="6"/>
      <c r="CP34" s="6"/>
      <c r="CQ34" s="6"/>
      <c r="CR34" s="6"/>
    </row>
    <row r="35" spans="1:96" s="42" customFormat="1" ht="31.5" customHeight="1" thickBot="1" x14ac:dyDescent="0.3">
      <c r="A35" s="11"/>
      <c r="B35" s="115"/>
      <c r="C35" s="150"/>
      <c r="D35" s="832"/>
      <c r="E35" s="153"/>
      <c r="F35" s="133"/>
      <c r="G35" s="137"/>
      <c r="H35" s="739"/>
      <c r="I35" s="742"/>
      <c r="J35" s="745"/>
      <c r="K35" s="739"/>
      <c r="L35" s="739"/>
      <c r="M35" s="745"/>
      <c r="N35" s="748"/>
      <c r="O35" s="745"/>
      <c r="P35" s="751"/>
      <c r="Q35" s="573"/>
      <c r="R35" s="575"/>
      <c r="S35" s="573"/>
      <c r="T35" s="575"/>
      <c r="U35" s="573"/>
      <c r="V35" s="571"/>
      <c r="W35" s="573"/>
      <c r="X35" s="575"/>
      <c r="Y35" s="585"/>
      <c r="Z35" s="479"/>
      <c r="AA35" s="476"/>
      <c r="AB35" s="479"/>
      <c r="AC35" s="622"/>
      <c r="AD35" s="479"/>
      <c r="AE35" s="476"/>
      <c r="AF35" s="479"/>
      <c r="AG35" s="394"/>
      <c r="AH35" s="362"/>
      <c r="AI35" s="33" t="s">
        <v>142</v>
      </c>
      <c r="AJ35" s="74">
        <v>0.15</v>
      </c>
      <c r="AK35" s="75">
        <v>0</v>
      </c>
      <c r="AL35" s="409" t="s">
        <v>392</v>
      </c>
      <c r="AM35" s="93"/>
      <c r="AN35" s="75"/>
      <c r="AO35" s="41">
        <v>20000000</v>
      </c>
      <c r="AP35" s="754"/>
      <c r="AQ35" s="754"/>
      <c r="AR35" s="754"/>
      <c r="AS35" s="757"/>
      <c r="AT35" s="757"/>
      <c r="AU35" s="757"/>
      <c r="AV35" s="757"/>
      <c r="AW35" s="757"/>
      <c r="AX35" s="508"/>
      <c r="AY35" s="508"/>
      <c r="AZ35" s="508"/>
      <c r="BA35" s="538"/>
      <c r="BB35" s="538"/>
      <c r="BC35" s="541"/>
      <c r="BD35" s="661"/>
      <c r="BE35" s="661"/>
      <c r="BF35" s="538"/>
      <c r="BG35" s="798"/>
      <c r="BH35" s="541"/>
      <c r="BI35" s="508"/>
      <c r="BJ35" s="508"/>
      <c r="BK35" s="538"/>
      <c r="BL35" s="538"/>
      <c r="BM35" s="877"/>
      <c r="BN35" s="508"/>
      <c r="BO35" s="508"/>
      <c r="BP35" s="538"/>
      <c r="BQ35" s="538"/>
      <c r="BR35" s="541"/>
      <c r="BS35" s="508"/>
      <c r="BT35" s="508"/>
      <c r="BU35" s="538"/>
      <c r="BV35" s="538"/>
      <c r="BW35" s="541"/>
      <c r="BX35" s="508"/>
      <c r="BY35" s="508"/>
      <c r="BZ35" s="538"/>
      <c r="CA35" s="538"/>
      <c r="CB35" s="541"/>
      <c r="CC35" s="508"/>
      <c r="CD35" s="508"/>
      <c r="CE35" s="538"/>
      <c r="CF35" s="538"/>
      <c r="CG35" s="541"/>
      <c r="CH35" s="759"/>
      <c r="CI35" s="11"/>
      <c r="CJ35" s="11"/>
      <c r="CK35" s="11"/>
      <c r="CL35" s="11"/>
      <c r="CM35" s="11"/>
      <c r="CN35" s="11"/>
      <c r="CO35" s="6"/>
      <c r="CP35" s="6"/>
      <c r="CQ35" s="6"/>
      <c r="CR35" s="6"/>
    </row>
    <row r="36" spans="1:96" s="42" customFormat="1" ht="59.25" customHeight="1" x14ac:dyDescent="0.25">
      <c r="A36" s="5"/>
      <c r="B36" s="115"/>
      <c r="C36" s="150"/>
      <c r="D36" s="833" t="s">
        <v>36</v>
      </c>
      <c r="E36" s="144">
        <v>0.25</v>
      </c>
      <c r="F36" s="142"/>
      <c r="G36" s="138">
        <v>0.25</v>
      </c>
      <c r="H36" s="199" t="s">
        <v>37</v>
      </c>
      <c r="I36" s="121">
        <v>0.3</v>
      </c>
      <c r="J36" s="114" t="s">
        <v>23</v>
      </c>
      <c r="K36" s="118" t="s">
        <v>38</v>
      </c>
      <c r="L36" s="114">
        <v>15</v>
      </c>
      <c r="M36" s="114">
        <v>30</v>
      </c>
      <c r="N36" s="47">
        <v>8</v>
      </c>
      <c r="O36" s="114">
        <v>20</v>
      </c>
      <c r="P36" s="341">
        <v>10</v>
      </c>
      <c r="Q36" s="330">
        <v>0</v>
      </c>
      <c r="R36" s="331">
        <v>0</v>
      </c>
      <c r="S36" s="330">
        <v>0</v>
      </c>
      <c r="T36" s="331">
        <v>0</v>
      </c>
      <c r="U36" s="330">
        <v>0</v>
      </c>
      <c r="V36" s="331">
        <v>0</v>
      </c>
      <c r="W36" s="330">
        <v>8</v>
      </c>
      <c r="X36" s="331">
        <v>0.8</v>
      </c>
      <c r="Y36" s="309">
        <v>8</v>
      </c>
      <c r="Z36" s="324">
        <v>0.8</v>
      </c>
      <c r="AA36" s="309">
        <v>8</v>
      </c>
      <c r="AB36" s="310">
        <v>0.8</v>
      </c>
      <c r="AC36" s="309">
        <v>8</v>
      </c>
      <c r="AD36" s="355">
        <v>0.8</v>
      </c>
      <c r="AE36" s="330">
        <v>8</v>
      </c>
      <c r="AF36" s="398">
        <f>AE36/P36</f>
        <v>0.8</v>
      </c>
      <c r="AG36" s="387"/>
      <c r="AH36" s="355"/>
      <c r="AI36" s="34" t="s">
        <v>81</v>
      </c>
      <c r="AJ36" s="420">
        <v>1</v>
      </c>
      <c r="AK36" s="420">
        <v>0.8</v>
      </c>
      <c r="AL36" s="409" t="s">
        <v>396</v>
      </c>
      <c r="AM36" s="420" t="s">
        <v>338</v>
      </c>
      <c r="AN36" s="240"/>
      <c r="AO36" s="126">
        <v>316821000</v>
      </c>
      <c r="AP36" s="26" t="s">
        <v>25</v>
      </c>
      <c r="AQ36" s="26" t="s">
        <v>26</v>
      </c>
      <c r="AR36" s="795" t="s">
        <v>125</v>
      </c>
      <c r="AS36" s="715" t="s">
        <v>207</v>
      </c>
      <c r="AT36" s="19" t="s">
        <v>233</v>
      </c>
      <c r="AU36" s="101" t="s">
        <v>234</v>
      </c>
      <c r="AV36" s="19" t="s">
        <v>235</v>
      </c>
      <c r="AW36" s="19" t="s">
        <v>236</v>
      </c>
      <c r="AX36" s="264">
        <v>249700000</v>
      </c>
      <c r="AY36" s="264">
        <v>249700000</v>
      </c>
      <c r="AZ36" s="174">
        <v>73033000</v>
      </c>
      <c r="BA36" s="25">
        <f>AY36</f>
        <v>249700000</v>
      </c>
      <c r="BB36" s="174">
        <f>AZ36</f>
        <v>73033000</v>
      </c>
      <c r="BC36" s="102">
        <f>BB36/BA36</f>
        <v>0.29248297957549058</v>
      </c>
      <c r="BD36" s="241">
        <v>249700000</v>
      </c>
      <c r="BE36" s="174">
        <v>96319000</v>
      </c>
      <c r="BF36" s="186">
        <f>BD36</f>
        <v>249700000</v>
      </c>
      <c r="BG36" s="174">
        <f>BE36</f>
        <v>96319000</v>
      </c>
      <c r="BH36" s="102">
        <f>BG36/BF36</f>
        <v>0.38573888666399681</v>
      </c>
      <c r="BI36" s="290">
        <v>249700000</v>
      </c>
      <c r="BJ36" s="234">
        <v>121068527</v>
      </c>
      <c r="BK36" s="186">
        <f>BI36</f>
        <v>249700000</v>
      </c>
      <c r="BL36" s="186">
        <f>BJ36</f>
        <v>121068527</v>
      </c>
      <c r="BM36" s="291">
        <f>BL36/BK36</f>
        <v>0.48485593512214659</v>
      </c>
      <c r="BN36" s="290">
        <v>249700000</v>
      </c>
      <c r="BO36" s="234">
        <v>144354527</v>
      </c>
      <c r="BP36" s="186">
        <f>BN36</f>
        <v>249700000</v>
      </c>
      <c r="BQ36" s="186">
        <f>BO36</f>
        <v>144354527</v>
      </c>
      <c r="BR36" s="102">
        <f>BQ36/BP36</f>
        <v>0.57811184221065282</v>
      </c>
      <c r="BS36" s="313">
        <v>249700000</v>
      </c>
      <c r="BT36" s="234">
        <v>144354527</v>
      </c>
      <c r="BU36" s="186">
        <f>BS36</f>
        <v>249700000</v>
      </c>
      <c r="BV36" s="186">
        <f>BT36</f>
        <v>144354527</v>
      </c>
      <c r="BW36" s="102">
        <f>BV36/BU36</f>
        <v>0.57811184221065282</v>
      </c>
      <c r="BX36" s="368">
        <v>249700000</v>
      </c>
      <c r="BY36" s="234">
        <v>190926527</v>
      </c>
      <c r="BZ36" s="186">
        <f>BX36</f>
        <v>249700000</v>
      </c>
      <c r="CA36" s="186">
        <f>BY36</f>
        <v>190926527</v>
      </c>
      <c r="CB36" s="102">
        <f>CA36/BZ36</f>
        <v>0.76462365638766516</v>
      </c>
      <c r="CC36" s="416">
        <v>249700000</v>
      </c>
      <c r="CD36" s="234">
        <v>214212527</v>
      </c>
      <c r="CE36" s="186">
        <f>CC36</f>
        <v>249700000</v>
      </c>
      <c r="CF36" s="186">
        <f>CD36</f>
        <v>214212527</v>
      </c>
      <c r="CG36" s="102">
        <f>CF36/CE36</f>
        <v>0.85787956347617145</v>
      </c>
      <c r="CH36" s="24"/>
      <c r="CI36" s="5"/>
      <c r="CJ36" s="5"/>
      <c r="CK36" s="5"/>
      <c r="CL36" s="5"/>
      <c r="CM36" s="5"/>
      <c r="CN36" s="5"/>
      <c r="CO36" s="6"/>
      <c r="CP36" s="6"/>
      <c r="CQ36" s="6"/>
      <c r="CR36" s="6"/>
    </row>
    <row r="37" spans="1:96" s="42" customFormat="1" ht="42" customHeight="1" x14ac:dyDescent="0.25">
      <c r="A37" s="5"/>
      <c r="B37" s="115"/>
      <c r="C37" s="150"/>
      <c r="D37" s="834"/>
      <c r="E37" s="145"/>
      <c r="F37" s="113"/>
      <c r="G37" s="134"/>
      <c r="H37" s="444" t="s">
        <v>39</v>
      </c>
      <c r="I37" s="720">
        <v>0.2</v>
      </c>
      <c r="J37" s="444" t="s">
        <v>34</v>
      </c>
      <c r="K37" s="444" t="s">
        <v>40</v>
      </c>
      <c r="L37" s="444">
        <v>18</v>
      </c>
      <c r="M37" s="444">
        <v>18</v>
      </c>
      <c r="N37" s="444">
        <v>18</v>
      </c>
      <c r="O37" s="444">
        <v>18</v>
      </c>
      <c r="P37" s="598">
        <v>18</v>
      </c>
      <c r="Q37" s="576">
        <v>18</v>
      </c>
      <c r="R37" s="579">
        <v>1</v>
      </c>
      <c r="S37" s="576">
        <v>18</v>
      </c>
      <c r="T37" s="579">
        <v>1</v>
      </c>
      <c r="U37" s="576">
        <v>18</v>
      </c>
      <c r="V37" s="579">
        <v>1</v>
      </c>
      <c r="W37" s="576">
        <v>18</v>
      </c>
      <c r="X37" s="579">
        <v>1</v>
      </c>
      <c r="Y37" s="444">
        <v>18</v>
      </c>
      <c r="Z37" s="447">
        <v>1</v>
      </c>
      <c r="AA37" s="444">
        <v>18</v>
      </c>
      <c r="AB37" s="447">
        <v>1</v>
      </c>
      <c r="AC37" s="444">
        <v>18</v>
      </c>
      <c r="AD37" s="447">
        <v>1</v>
      </c>
      <c r="AE37" s="444">
        <v>18</v>
      </c>
      <c r="AF37" s="447">
        <v>1</v>
      </c>
      <c r="AG37" s="381"/>
      <c r="AH37" s="346"/>
      <c r="AI37" s="27" t="s">
        <v>82</v>
      </c>
      <c r="AJ37" s="53">
        <v>5.5555555555555552E-2</v>
      </c>
      <c r="AK37" s="49">
        <v>1</v>
      </c>
      <c r="AL37" s="409" t="s">
        <v>397</v>
      </c>
      <c r="AM37" s="91" t="s">
        <v>181</v>
      </c>
      <c r="AN37" s="79" t="s">
        <v>180</v>
      </c>
      <c r="AO37" s="253">
        <v>697430000</v>
      </c>
      <c r="AP37" s="444" t="s">
        <v>25</v>
      </c>
      <c r="AQ37" s="444" t="s">
        <v>26</v>
      </c>
      <c r="AR37" s="705"/>
      <c r="AS37" s="445"/>
      <c r="AT37" s="643" t="s">
        <v>241</v>
      </c>
      <c r="AU37" s="444" t="s">
        <v>242</v>
      </c>
      <c r="AV37" s="444" t="s">
        <v>250</v>
      </c>
      <c r="AW37" s="444" t="s">
        <v>245</v>
      </c>
      <c r="AX37" s="683">
        <v>0</v>
      </c>
      <c r="AY37" s="656">
        <f>116401000+41000000</f>
        <v>157401000</v>
      </c>
      <c r="AZ37" s="501">
        <v>8850000</v>
      </c>
      <c r="BA37" s="510">
        <f>+AY40+AY46+AY37+AY42</f>
        <v>938414388</v>
      </c>
      <c r="BB37" s="668">
        <f>+AZ40+AZ46+AZ37+AZ42</f>
        <v>192700000</v>
      </c>
      <c r="BC37" s="447">
        <f>+BB37/BA37</f>
        <v>0.20534638264732147</v>
      </c>
      <c r="BD37" s="656">
        <v>157401000</v>
      </c>
      <c r="BE37" s="501">
        <v>11800000</v>
      </c>
      <c r="BF37" s="510">
        <f>+BD40+BD46+BD37+BD42</f>
        <v>938414388</v>
      </c>
      <c r="BG37" s="668">
        <f>+BE40+BE46+BE37+BE42</f>
        <v>257300000</v>
      </c>
      <c r="BH37" s="447">
        <f>+BG37/BF37</f>
        <v>0.27418590687678163</v>
      </c>
      <c r="BI37" s="496">
        <v>157401000</v>
      </c>
      <c r="BJ37" s="496">
        <v>15486473</v>
      </c>
      <c r="BK37" s="510">
        <f>+BI40+BI46+BI37+BI42</f>
        <v>938414388</v>
      </c>
      <c r="BL37" s="510">
        <f>+BJ40+BJ46+BJ37+BJ42</f>
        <v>335659961</v>
      </c>
      <c r="BM37" s="730">
        <f>+BL37/BK37</f>
        <v>0.35768842133311368</v>
      </c>
      <c r="BN37" s="496">
        <v>157401000</v>
      </c>
      <c r="BO37" s="496">
        <v>24836473</v>
      </c>
      <c r="BP37" s="510">
        <f>+BN40+BN46+BN37+BN42</f>
        <v>938414388</v>
      </c>
      <c r="BQ37" s="510">
        <f>+BO40+BO46+BO37+BO42</f>
        <v>402659961</v>
      </c>
      <c r="BR37" s="447">
        <f>+BQ37/BP37</f>
        <v>0.42908545110670232</v>
      </c>
      <c r="BS37" s="496">
        <v>157401000</v>
      </c>
      <c r="BT37" s="496">
        <v>24836473</v>
      </c>
      <c r="BU37" s="510">
        <f>+BS40+BS46+BS37+BS42</f>
        <v>938414388</v>
      </c>
      <c r="BV37" s="510">
        <f>+BT40+BT46+BT37+BT42</f>
        <v>409746310</v>
      </c>
      <c r="BW37" s="447">
        <f>+BV37/BU37</f>
        <v>0.43663685812967307</v>
      </c>
      <c r="BX37" s="496">
        <f>157401000-61864527</f>
        <v>95536473</v>
      </c>
      <c r="BY37" s="496">
        <v>35236473</v>
      </c>
      <c r="BZ37" s="510">
        <f>+BX40+BX46+BX37+BX42</f>
        <v>833880961</v>
      </c>
      <c r="CA37" s="510">
        <f>+BY40+BY46+BY37+BY42</f>
        <v>540846310</v>
      </c>
      <c r="CB37" s="447">
        <f>+CA37/BZ37</f>
        <v>0.64858934943353386</v>
      </c>
      <c r="CC37" s="496">
        <f>157401000-61864527</f>
        <v>95536473</v>
      </c>
      <c r="CD37" s="496">
        <v>42986473</v>
      </c>
      <c r="CE37" s="510">
        <f>+CC40+CC46+CC37+CC42</f>
        <v>833880961</v>
      </c>
      <c r="CF37" s="510">
        <f>+CD40+CD46+CD37+CD42</f>
        <v>604946310</v>
      </c>
      <c r="CG37" s="447">
        <f>+CF37/CE37</f>
        <v>0.72545883440550218</v>
      </c>
      <c r="CH37" s="444"/>
      <c r="CI37" s="5"/>
      <c r="CJ37" s="5"/>
      <c r="CK37" s="5"/>
      <c r="CL37" s="12"/>
      <c r="CM37" s="5"/>
      <c r="CN37" s="5"/>
      <c r="CO37" s="6"/>
      <c r="CP37" s="6"/>
      <c r="CQ37" s="6"/>
      <c r="CR37" s="6"/>
    </row>
    <row r="38" spans="1:96" s="42" customFormat="1" ht="25.5" x14ac:dyDescent="0.25">
      <c r="A38" s="5"/>
      <c r="B38" s="115"/>
      <c r="C38" s="150"/>
      <c r="D38" s="834"/>
      <c r="E38" s="145"/>
      <c r="F38" s="113"/>
      <c r="G38" s="134"/>
      <c r="H38" s="445"/>
      <c r="I38" s="721"/>
      <c r="J38" s="445"/>
      <c r="K38" s="445"/>
      <c r="L38" s="445"/>
      <c r="M38" s="445"/>
      <c r="N38" s="445"/>
      <c r="O38" s="445"/>
      <c r="P38" s="599"/>
      <c r="Q38" s="577"/>
      <c r="R38" s="580"/>
      <c r="S38" s="577"/>
      <c r="T38" s="580"/>
      <c r="U38" s="577"/>
      <c r="V38" s="580"/>
      <c r="W38" s="577"/>
      <c r="X38" s="580"/>
      <c r="Y38" s="445"/>
      <c r="Z38" s="448"/>
      <c r="AA38" s="445"/>
      <c r="AB38" s="448"/>
      <c r="AC38" s="445"/>
      <c r="AD38" s="448"/>
      <c r="AE38" s="445"/>
      <c r="AF38" s="448"/>
      <c r="AG38" s="382"/>
      <c r="AH38" s="347"/>
      <c r="AI38" s="27" t="s">
        <v>83</v>
      </c>
      <c r="AJ38" s="54">
        <v>5.5555555555555552E-2</v>
      </c>
      <c r="AK38" s="49">
        <v>1</v>
      </c>
      <c r="AL38" s="409" t="s">
        <v>397</v>
      </c>
      <c r="AM38" s="90" t="s">
        <v>182</v>
      </c>
      <c r="AN38" s="79" t="s">
        <v>180</v>
      </c>
      <c r="AO38" s="254"/>
      <c r="AP38" s="445"/>
      <c r="AQ38" s="445"/>
      <c r="AR38" s="705"/>
      <c r="AS38" s="445"/>
      <c r="AT38" s="644"/>
      <c r="AU38" s="445"/>
      <c r="AV38" s="445"/>
      <c r="AW38" s="445"/>
      <c r="AX38" s="652"/>
      <c r="AY38" s="657"/>
      <c r="AZ38" s="502"/>
      <c r="BA38" s="511"/>
      <c r="BB38" s="669"/>
      <c r="BC38" s="448"/>
      <c r="BD38" s="657"/>
      <c r="BE38" s="502"/>
      <c r="BF38" s="511"/>
      <c r="BG38" s="669"/>
      <c r="BH38" s="448"/>
      <c r="BI38" s="497"/>
      <c r="BJ38" s="497"/>
      <c r="BK38" s="511"/>
      <c r="BL38" s="511"/>
      <c r="BM38" s="731"/>
      <c r="BN38" s="497"/>
      <c r="BO38" s="497"/>
      <c r="BP38" s="511"/>
      <c r="BQ38" s="511"/>
      <c r="BR38" s="448"/>
      <c r="BS38" s="497"/>
      <c r="BT38" s="497"/>
      <c r="BU38" s="511"/>
      <c r="BV38" s="511"/>
      <c r="BW38" s="448"/>
      <c r="BX38" s="497"/>
      <c r="BY38" s="497"/>
      <c r="BZ38" s="511"/>
      <c r="CA38" s="511"/>
      <c r="CB38" s="448"/>
      <c r="CC38" s="497"/>
      <c r="CD38" s="497"/>
      <c r="CE38" s="511"/>
      <c r="CF38" s="511"/>
      <c r="CG38" s="448"/>
      <c r="CH38" s="445"/>
      <c r="CI38" s="5"/>
      <c r="CJ38" s="5"/>
      <c r="CK38" s="5"/>
      <c r="CL38" s="12"/>
      <c r="CM38" s="5"/>
      <c r="CN38" s="5"/>
      <c r="CO38" s="6"/>
      <c r="CP38" s="6"/>
      <c r="CQ38" s="6"/>
      <c r="CR38" s="6"/>
    </row>
    <row r="39" spans="1:96" s="42" customFormat="1" ht="25.5" x14ac:dyDescent="0.25">
      <c r="A39" s="5"/>
      <c r="B39" s="115"/>
      <c r="C39" s="150"/>
      <c r="D39" s="834"/>
      <c r="E39" s="145"/>
      <c r="F39" s="113"/>
      <c r="G39" s="134"/>
      <c r="H39" s="445"/>
      <c r="I39" s="721"/>
      <c r="J39" s="445"/>
      <c r="K39" s="445"/>
      <c r="L39" s="445"/>
      <c r="M39" s="445"/>
      <c r="N39" s="445"/>
      <c r="O39" s="445"/>
      <c r="P39" s="599"/>
      <c r="Q39" s="577"/>
      <c r="R39" s="580"/>
      <c r="S39" s="577"/>
      <c r="T39" s="580"/>
      <c r="U39" s="577"/>
      <c r="V39" s="580"/>
      <c r="W39" s="577"/>
      <c r="X39" s="580"/>
      <c r="Y39" s="445"/>
      <c r="Z39" s="448"/>
      <c r="AA39" s="445"/>
      <c r="AB39" s="448"/>
      <c r="AC39" s="445"/>
      <c r="AD39" s="448"/>
      <c r="AE39" s="445"/>
      <c r="AF39" s="448"/>
      <c r="AG39" s="382"/>
      <c r="AH39" s="347"/>
      <c r="AI39" s="27" t="s">
        <v>84</v>
      </c>
      <c r="AJ39" s="54">
        <v>5.5555555555555552E-2</v>
      </c>
      <c r="AK39" s="49">
        <v>1</v>
      </c>
      <c r="AL39" s="409" t="s">
        <v>397</v>
      </c>
      <c r="AM39" s="90" t="s">
        <v>183</v>
      </c>
      <c r="AN39" s="79" t="s">
        <v>180</v>
      </c>
      <c r="AO39" s="254"/>
      <c r="AP39" s="445"/>
      <c r="AQ39" s="445"/>
      <c r="AR39" s="705"/>
      <c r="AS39" s="445"/>
      <c r="AT39" s="645"/>
      <c r="AU39" s="446"/>
      <c r="AV39" s="446"/>
      <c r="AW39" s="446"/>
      <c r="AX39" s="711"/>
      <c r="AY39" s="658"/>
      <c r="AZ39" s="525"/>
      <c r="BA39" s="511"/>
      <c r="BB39" s="669"/>
      <c r="BC39" s="448"/>
      <c r="BD39" s="658"/>
      <c r="BE39" s="525"/>
      <c r="BF39" s="511"/>
      <c r="BG39" s="669"/>
      <c r="BH39" s="448"/>
      <c r="BI39" s="509"/>
      <c r="BJ39" s="509"/>
      <c r="BK39" s="511"/>
      <c r="BL39" s="511"/>
      <c r="BM39" s="731"/>
      <c r="BN39" s="509"/>
      <c r="BO39" s="509"/>
      <c r="BP39" s="511"/>
      <c r="BQ39" s="511"/>
      <c r="BR39" s="448"/>
      <c r="BS39" s="509"/>
      <c r="BT39" s="509"/>
      <c r="BU39" s="511"/>
      <c r="BV39" s="511"/>
      <c r="BW39" s="448"/>
      <c r="BX39" s="509"/>
      <c r="BY39" s="509"/>
      <c r="BZ39" s="511"/>
      <c r="CA39" s="511"/>
      <c r="CB39" s="448"/>
      <c r="CC39" s="509"/>
      <c r="CD39" s="509"/>
      <c r="CE39" s="511"/>
      <c r="CF39" s="511"/>
      <c r="CG39" s="448"/>
      <c r="CH39" s="445"/>
      <c r="CI39" s="5"/>
      <c r="CJ39" s="5"/>
      <c r="CK39" s="5"/>
      <c r="CL39" s="12"/>
      <c r="CM39" s="5"/>
      <c r="CN39" s="5"/>
      <c r="CO39" s="6"/>
      <c r="CP39" s="6"/>
      <c r="CQ39" s="6"/>
      <c r="CR39" s="6"/>
    </row>
    <row r="40" spans="1:96" s="42" customFormat="1" ht="89.25" customHeight="1" x14ac:dyDescent="0.25">
      <c r="A40" s="5"/>
      <c r="B40" s="115"/>
      <c r="C40" s="150"/>
      <c r="D40" s="834"/>
      <c r="E40" s="145"/>
      <c r="F40" s="113"/>
      <c r="G40" s="134"/>
      <c r="H40" s="445"/>
      <c r="I40" s="721"/>
      <c r="J40" s="445"/>
      <c r="K40" s="445"/>
      <c r="L40" s="445"/>
      <c r="M40" s="445"/>
      <c r="N40" s="445"/>
      <c r="O40" s="445"/>
      <c r="P40" s="599"/>
      <c r="Q40" s="577"/>
      <c r="R40" s="580"/>
      <c r="S40" s="577"/>
      <c r="T40" s="580"/>
      <c r="U40" s="577"/>
      <c r="V40" s="580"/>
      <c r="W40" s="577"/>
      <c r="X40" s="580"/>
      <c r="Y40" s="445"/>
      <c r="Z40" s="448"/>
      <c r="AA40" s="445"/>
      <c r="AB40" s="448"/>
      <c r="AC40" s="445"/>
      <c r="AD40" s="448"/>
      <c r="AE40" s="445"/>
      <c r="AF40" s="448"/>
      <c r="AG40" s="382"/>
      <c r="AH40" s="347"/>
      <c r="AI40" s="27" t="s">
        <v>85</v>
      </c>
      <c r="AJ40" s="54">
        <v>5.5555555555555552E-2</v>
      </c>
      <c r="AK40" s="49">
        <v>1</v>
      </c>
      <c r="AL40" s="409" t="s">
        <v>397</v>
      </c>
      <c r="AM40" s="90" t="s">
        <v>184</v>
      </c>
      <c r="AN40" s="79" t="s">
        <v>180</v>
      </c>
      <c r="AO40" s="254"/>
      <c r="AP40" s="445"/>
      <c r="AQ40" s="445"/>
      <c r="AR40" s="705"/>
      <c r="AS40" s="445"/>
      <c r="AT40" s="444" t="s">
        <v>233</v>
      </c>
      <c r="AU40" s="444" t="s">
        <v>234</v>
      </c>
      <c r="AV40" s="444" t="s">
        <v>237</v>
      </c>
      <c r="AW40" s="444" t="s">
        <v>238</v>
      </c>
      <c r="AX40" s="510">
        <v>591312015</v>
      </c>
      <c r="AY40" s="727">
        <v>591312015</v>
      </c>
      <c r="AZ40" s="668">
        <v>167950000</v>
      </c>
      <c r="BA40" s="511"/>
      <c r="BB40" s="669"/>
      <c r="BC40" s="448"/>
      <c r="BD40" s="662">
        <v>591312015</v>
      </c>
      <c r="BE40" s="668">
        <v>223573488</v>
      </c>
      <c r="BF40" s="511"/>
      <c r="BG40" s="669"/>
      <c r="BH40" s="448"/>
      <c r="BI40" s="513">
        <v>591312015</v>
      </c>
      <c r="BJ40" s="513">
        <v>277923488</v>
      </c>
      <c r="BK40" s="511"/>
      <c r="BL40" s="511"/>
      <c r="BM40" s="731"/>
      <c r="BN40" s="513">
        <v>591312015</v>
      </c>
      <c r="BO40" s="513">
        <v>330873488</v>
      </c>
      <c r="BP40" s="511"/>
      <c r="BQ40" s="511"/>
      <c r="BR40" s="448"/>
      <c r="BS40" s="513">
        <v>591312015</v>
      </c>
      <c r="BT40" s="513">
        <v>332273488</v>
      </c>
      <c r="BU40" s="511"/>
      <c r="BV40" s="511"/>
      <c r="BW40" s="448"/>
      <c r="BX40" s="513">
        <v>591312015</v>
      </c>
      <c r="BY40" s="513">
        <v>439573488</v>
      </c>
      <c r="BZ40" s="511"/>
      <c r="CA40" s="511"/>
      <c r="CB40" s="448"/>
      <c r="CC40" s="513">
        <v>591312015</v>
      </c>
      <c r="CD40" s="513">
        <v>489223488</v>
      </c>
      <c r="CE40" s="511"/>
      <c r="CF40" s="511"/>
      <c r="CG40" s="448"/>
      <c r="CH40" s="445"/>
      <c r="CI40" s="5"/>
      <c r="CJ40" s="5"/>
      <c r="CK40" s="5"/>
      <c r="CL40" s="13"/>
      <c r="CM40" s="5"/>
      <c r="CN40" s="5"/>
      <c r="CO40" s="6"/>
      <c r="CP40" s="6"/>
      <c r="CQ40" s="6"/>
      <c r="CR40" s="6"/>
    </row>
    <row r="41" spans="1:96" s="42" customFormat="1" ht="25.5" x14ac:dyDescent="0.25">
      <c r="A41" s="5"/>
      <c r="B41" s="115"/>
      <c r="C41" s="150"/>
      <c r="D41" s="834"/>
      <c r="E41" s="145"/>
      <c r="F41" s="113"/>
      <c r="G41" s="134"/>
      <c r="H41" s="445"/>
      <c r="I41" s="721"/>
      <c r="J41" s="445"/>
      <c r="K41" s="445"/>
      <c r="L41" s="445"/>
      <c r="M41" s="445"/>
      <c r="N41" s="445"/>
      <c r="O41" s="445"/>
      <c r="P41" s="599"/>
      <c r="Q41" s="577"/>
      <c r="R41" s="580"/>
      <c r="S41" s="577"/>
      <c r="T41" s="580"/>
      <c r="U41" s="577"/>
      <c r="V41" s="580"/>
      <c r="W41" s="577"/>
      <c r="X41" s="580"/>
      <c r="Y41" s="445"/>
      <c r="Z41" s="448"/>
      <c r="AA41" s="445"/>
      <c r="AB41" s="448"/>
      <c r="AC41" s="445"/>
      <c r="AD41" s="448"/>
      <c r="AE41" s="445"/>
      <c r="AF41" s="448"/>
      <c r="AG41" s="382"/>
      <c r="AH41" s="347"/>
      <c r="AI41" s="27" t="s">
        <v>86</v>
      </c>
      <c r="AJ41" s="54">
        <v>5.5555555555555552E-2</v>
      </c>
      <c r="AK41" s="49">
        <v>1</v>
      </c>
      <c r="AL41" s="409" t="s">
        <v>397</v>
      </c>
      <c r="AM41" s="90" t="s">
        <v>185</v>
      </c>
      <c r="AN41" s="79" t="s">
        <v>180</v>
      </c>
      <c r="AO41" s="254"/>
      <c r="AP41" s="445"/>
      <c r="AQ41" s="445"/>
      <c r="AR41" s="705"/>
      <c r="AS41" s="445"/>
      <c r="AT41" s="445"/>
      <c r="AU41" s="446"/>
      <c r="AV41" s="446"/>
      <c r="AW41" s="446"/>
      <c r="AX41" s="512"/>
      <c r="AY41" s="729"/>
      <c r="AZ41" s="670"/>
      <c r="BA41" s="511"/>
      <c r="BB41" s="669"/>
      <c r="BC41" s="448"/>
      <c r="BD41" s="663"/>
      <c r="BE41" s="670"/>
      <c r="BF41" s="511"/>
      <c r="BG41" s="669"/>
      <c r="BH41" s="448"/>
      <c r="BI41" s="514"/>
      <c r="BJ41" s="514"/>
      <c r="BK41" s="511"/>
      <c r="BL41" s="511"/>
      <c r="BM41" s="731"/>
      <c r="BN41" s="514"/>
      <c r="BO41" s="514"/>
      <c r="BP41" s="511"/>
      <c r="BQ41" s="511"/>
      <c r="BR41" s="448"/>
      <c r="BS41" s="514"/>
      <c r="BT41" s="514"/>
      <c r="BU41" s="511"/>
      <c r="BV41" s="511"/>
      <c r="BW41" s="448"/>
      <c r="BX41" s="514"/>
      <c r="BY41" s="514"/>
      <c r="BZ41" s="511"/>
      <c r="CA41" s="511"/>
      <c r="CB41" s="448"/>
      <c r="CC41" s="514"/>
      <c r="CD41" s="514"/>
      <c r="CE41" s="511"/>
      <c r="CF41" s="511"/>
      <c r="CG41" s="448"/>
      <c r="CH41" s="445"/>
      <c r="CI41" s="5"/>
      <c r="CJ41" s="5"/>
      <c r="CK41" s="5"/>
      <c r="CL41" s="12"/>
      <c r="CM41" s="12"/>
      <c r="CN41" s="5"/>
      <c r="CO41" s="6"/>
      <c r="CP41" s="6"/>
      <c r="CQ41" s="6"/>
      <c r="CR41" s="6"/>
    </row>
    <row r="42" spans="1:96" s="42" customFormat="1" ht="102" customHeight="1" x14ac:dyDescent="0.25">
      <c r="A42" s="5"/>
      <c r="B42" s="115"/>
      <c r="C42" s="150"/>
      <c r="D42" s="834"/>
      <c r="E42" s="145"/>
      <c r="F42" s="113"/>
      <c r="G42" s="134"/>
      <c r="H42" s="445"/>
      <c r="I42" s="721"/>
      <c r="J42" s="445"/>
      <c r="K42" s="445"/>
      <c r="L42" s="445"/>
      <c r="M42" s="445"/>
      <c r="N42" s="445"/>
      <c r="O42" s="445"/>
      <c r="P42" s="599"/>
      <c r="Q42" s="577"/>
      <c r="R42" s="580"/>
      <c r="S42" s="577"/>
      <c r="T42" s="580"/>
      <c r="U42" s="577"/>
      <c r="V42" s="580"/>
      <c r="W42" s="577"/>
      <c r="X42" s="580"/>
      <c r="Y42" s="445"/>
      <c r="Z42" s="448"/>
      <c r="AA42" s="445"/>
      <c r="AB42" s="448"/>
      <c r="AC42" s="445"/>
      <c r="AD42" s="448"/>
      <c r="AE42" s="445"/>
      <c r="AF42" s="448"/>
      <c r="AG42" s="382"/>
      <c r="AH42" s="347"/>
      <c r="AI42" s="27" t="s">
        <v>87</v>
      </c>
      <c r="AJ42" s="54">
        <v>5.5555555555555552E-2</v>
      </c>
      <c r="AK42" s="49">
        <v>1</v>
      </c>
      <c r="AL42" s="409" t="s">
        <v>397</v>
      </c>
      <c r="AM42" s="90" t="s">
        <v>186</v>
      </c>
      <c r="AN42" s="79" t="s">
        <v>180</v>
      </c>
      <c r="AO42" s="254"/>
      <c r="AP42" s="445"/>
      <c r="AQ42" s="445"/>
      <c r="AR42" s="705"/>
      <c r="AS42" s="445"/>
      <c r="AT42" s="445" t="s">
        <v>241</v>
      </c>
      <c r="AU42" s="444" t="s">
        <v>242</v>
      </c>
      <c r="AV42" s="444" t="s">
        <v>249</v>
      </c>
      <c r="AW42" s="444" t="s">
        <v>248</v>
      </c>
      <c r="AX42" s="510">
        <v>0</v>
      </c>
      <c r="AY42" s="727">
        <v>176989900</v>
      </c>
      <c r="AZ42" s="668">
        <v>15900000</v>
      </c>
      <c r="BA42" s="511"/>
      <c r="BB42" s="669"/>
      <c r="BC42" s="448"/>
      <c r="BD42" s="796">
        <v>176989900</v>
      </c>
      <c r="BE42" s="668">
        <v>21926512</v>
      </c>
      <c r="BF42" s="511"/>
      <c r="BG42" s="669"/>
      <c r="BH42" s="448"/>
      <c r="BI42" s="513">
        <v>176989900</v>
      </c>
      <c r="BJ42" s="513">
        <v>42250000</v>
      </c>
      <c r="BK42" s="511"/>
      <c r="BL42" s="511"/>
      <c r="BM42" s="731"/>
      <c r="BN42" s="513">
        <v>176989900</v>
      </c>
      <c r="BO42" s="513">
        <v>46950000</v>
      </c>
      <c r="BP42" s="511"/>
      <c r="BQ42" s="511"/>
      <c r="BR42" s="448"/>
      <c r="BS42" s="513">
        <v>176989900</v>
      </c>
      <c r="BT42" s="513">
        <v>52636349</v>
      </c>
      <c r="BU42" s="511"/>
      <c r="BV42" s="511"/>
      <c r="BW42" s="448"/>
      <c r="BX42" s="513">
        <f>176989900-42668900</f>
        <v>134321000</v>
      </c>
      <c r="BY42" s="513">
        <v>66036349</v>
      </c>
      <c r="BZ42" s="511"/>
      <c r="CA42" s="511"/>
      <c r="CB42" s="448"/>
      <c r="CC42" s="513">
        <f>176989900-42668900</f>
        <v>134321000</v>
      </c>
      <c r="CD42" s="513">
        <v>72736349</v>
      </c>
      <c r="CE42" s="511"/>
      <c r="CF42" s="511"/>
      <c r="CG42" s="448"/>
      <c r="CH42" s="445"/>
      <c r="CI42" s="5"/>
      <c r="CJ42" s="5"/>
      <c r="CK42" s="5"/>
      <c r="CL42" s="5"/>
      <c r="CM42" s="12"/>
      <c r="CN42" s="5"/>
      <c r="CO42" s="6"/>
      <c r="CP42" s="6"/>
      <c r="CQ42" s="6"/>
      <c r="CR42" s="6"/>
    </row>
    <row r="43" spans="1:96" s="42" customFormat="1" ht="25.5" x14ac:dyDescent="0.25">
      <c r="A43" s="5"/>
      <c r="B43" s="115"/>
      <c r="C43" s="150"/>
      <c r="D43" s="834"/>
      <c r="E43" s="145"/>
      <c r="F43" s="113"/>
      <c r="G43" s="134"/>
      <c r="H43" s="445"/>
      <c r="I43" s="721"/>
      <c r="J43" s="445"/>
      <c r="K43" s="445"/>
      <c r="L43" s="445"/>
      <c r="M43" s="445"/>
      <c r="N43" s="445"/>
      <c r="O43" s="445"/>
      <c r="P43" s="599"/>
      <c r="Q43" s="577"/>
      <c r="R43" s="580"/>
      <c r="S43" s="577"/>
      <c r="T43" s="580"/>
      <c r="U43" s="577"/>
      <c r="V43" s="580"/>
      <c r="W43" s="577"/>
      <c r="X43" s="580"/>
      <c r="Y43" s="445"/>
      <c r="Z43" s="448"/>
      <c r="AA43" s="445"/>
      <c r="AB43" s="448"/>
      <c r="AC43" s="445"/>
      <c r="AD43" s="448"/>
      <c r="AE43" s="445"/>
      <c r="AF43" s="448"/>
      <c r="AG43" s="382"/>
      <c r="AH43" s="347"/>
      <c r="AI43" s="27" t="s">
        <v>88</v>
      </c>
      <c r="AJ43" s="54">
        <v>5.5555555555555552E-2</v>
      </c>
      <c r="AK43" s="49">
        <v>1</v>
      </c>
      <c r="AL43" s="409" t="s">
        <v>397</v>
      </c>
      <c r="AM43" s="90" t="s">
        <v>187</v>
      </c>
      <c r="AN43" s="79" t="s">
        <v>180</v>
      </c>
      <c r="AO43" s="254"/>
      <c r="AP43" s="445"/>
      <c r="AQ43" s="445"/>
      <c r="AR43" s="705"/>
      <c r="AS43" s="445"/>
      <c r="AT43" s="445"/>
      <c r="AU43" s="445"/>
      <c r="AV43" s="445"/>
      <c r="AW43" s="445"/>
      <c r="AX43" s="511"/>
      <c r="AY43" s="728"/>
      <c r="AZ43" s="669"/>
      <c r="BA43" s="511"/>
      <c r="BB43" s="669"/>
      <c r="BC43" s="448"/>
      <c r="BD43" s="716"/>
      <c r="BE43" s="669"/>
      <c r="BF43" s="511"/>
      <c r="BG43" s="669"/>
      <c r="BH43" s="448"/>
      <c r="BI43" s="515"/>
      <c r="BJ43" s="515"/>
      <c r="BK43" s="511"/>
      <c r="BL43" s="511"/>
      <c r="BM43" s="731"/>
      <c r="BN43" s="515"/>
      <c r="BO43" s="515"/>
      <c r="BP43" s="511"/>
      <c r="BQ43" s="511"/>
      <c r="BR43" s="448"/>
      <c r="BS43" s="515"/>
      <c r="BT43" s="515"/>
      <c r="BU43" s="511"/>
      <c r="BV43" s="511"/>
      <c r="BW43" s="448"/>
      <c r="BX43" s="515"/>
      <c r="BY43" s="515"/>
      <c r="BZ43" s="511"/>
      <c r="CA43" s="511"/>
      <c r="CB43" s="448"/>
      <c r="CC43" s="515"/>
      <c r="CD43" s="515"/>
      <c r="CE43" s="511"/>
      <c r="CF43" s="511"/>
      <c r="CG43" s="448"/>
      <c r="CH43" s="445"/>
      <c r="CI43" s="5"/>
      <c r="CJ43" s="5"/>
      <c r="CK43" s="5"/>
      <c r="CL43" s="5"/>
      <c r="CM43" s="5"/>
      <c r="CN43" s="5"/>
      <c r="CO43" s="6"/>
      <c r="CP43" s="6"/>
      <c r="CQ43" s="6"/>
      <c r="CR43" s="6"/>
    </row>
    <row r="44" spans="1:96" s="42" customFormat="1" ht="25.5" x14ac:dyDescent="0.25">
      <c r="A44" s="5"/>
      <c r="B44" s="115"/>
      <c r="C44" s="150"/>
      <c r="D44" s="834"/>
      <c r="E44" s="145"/>
      <c r="F44" s="113"/>
      <c r="G44" s="134"/>
      <c r="H44" s="445"/>
      <c r="I44" s="721"/>
      <c r="J44" s="445"/>
      <c r="K44" s="445"/>
      <c r="L44" s="445"/>
      <c r="M44" s="445"/>
      <c r="N44" s="445"/>
      <c r="O44" s="445"/>
      <c r="P44" s="599"/>
      <c r="Q44" s="577"/>
      <c r="R44" s="580"/>
      <c r="S44" s="577"/>
      <c r="T44" s="580"/>
      <c r="U44" s="577"/>
      <c r="V44" s="580"/>
      <c r="W44" s="577"/>
      <c r="X44" s="580"/>
      <c r="Y44" s="445"/>
      <c r="Z44" s="448"/>
      <c r="AA44" s="445"/>
      <c r="AB44" s="448"/>
      <c r="AC44" s="445"/>
      <c r="AD44" s="448"/>
      <c r="AE44" s="445"/>
      <c r="AF44" s="448"/>
      <c r="AG44" s="382"/>
      <c r="AH44" s="347"/>
      <c r="AI44" s="27" t="s">
        <v>89</v>
      </c>
      <c r="AJ44" s="54">
        <v>5.5555555555555552E-2</v>
      </c>
      <c r="AK44" s="49">
        <v>1</v>
      </c>
      <c r="AL44" s="409" t="s">
        <v>397</v>
      </c>
      <c r="AM44" s="90" t="s">
        <v>188</v>
      </c>
      <c r="AN44" s="79" t="s">
        <v>180</v>
      </c>
      <c r="AO44" s="254"/>
      <c r="AP44" s="445"/>
      <c r="AQ44" s="445"/>
      <c r="AR44" s="705"/>
      <c r="AS44" s="445"/>
      <c r="AT44" s="445"/>
      <c r="AU44" s="445"/>
      <c r="AV44" s="445"/>
      <c r="AW44" s="445"/>
      <c r="AX44" s="511"/>
      <c r="AY44" s="728"/>
      <c r="AZ44" s="669"/>
      <c r="BA44" s="511"/>
      <c r="BB44" s="669"/>
      <c r="BC44" s="448"/>
      <c r="BD44" s="716"/>
      <c r="BE44" s="669"/>
      <c r="BF44" s="511"/>
      <c r="BG44" s="669"/>
      <c r="BH44" s="448"/>
      <c r="BI44" s="515"/>
      <c r="BJ44" s="515"/>
      <c r="BK44" s="511"/>
      <c r="BL44" s="511"/>
      <c r="BM44" s="731"/>
      <c r="BN44" s="515"/>
      <c r="BO44" s="515"/>
      <c r="BP44" s="511"/>
      <c r="BQ44" s="511"/>
      <c r="BR44" s="448"/>
      <c r="BS44" s="515"/>
      <c r="BT44" s="515"/>
      <c r="BU44" s="511"/>
      <c r="BV44" s="511"/>
      <c r="BW44" s="448"/>
      <c r="BX44" s="515"/>
      <c r="BY44" s="515"/>
      <c r="BZ44" s="511"/>
      <c r="CA44" s="511"/>
      <c r="CB44" s="448"/>
      <c r="CC44" s="515"/>
      <c r="CD44" s="515"/>
      <c r="CE44" s="511"/>
      <c r="CF44" s="511"/>
      <c r="CG44" s="448"/>
      <c r="CH44" s="445"/>
      <c r="CI44" s="5"/>
      <c r="CJ44" s="5"/>
      <c r="CK44" s="5"/>
      <c r="CL44" s="5"/>
      <c r="CM44" s="5"/>
      <c r="CN44" s="5"/>
      <c r="CO44" s="6"/>
      <c r="CP44" s="6"/>
      <c r="CQ44" s="6"/>
      <c r="CR44" s="6"/>
    </row>
    <row r="45" spans="1:96" s="42" customFormat="1" ht="25.5" x14ac:dyDescent="0.25">
      <c r="A45" s="5"/>
      <c r="B45" s="115"/>
      <c r="C45" s="150"/>
      <c r="D45" s="834"/>
      <c r="E45" s="145"/>
      <c r="F45" s="113"/>
      <c r="G45" s="134"/>
      <c r="H45" s="445"/>
      <c r="I45" s="721"/>
      <c r="J45" s="445"/>
      <c r="K45" s="445"/>
      <c r="L45" s="445"/>
      <c r="M45" s="445"/>
      <c r="N45" s="445"/>
      <c r="O45" s="445"/>
      <c r="P45" s="599"/>
      <c r="Q45" s="577"/>
      <c r="R45" s="580"/>
      <c r="S45" s="577"/>
      <c r="T45" s="580"/>
      <c r="U45" s="577"/>
      <c r="V45" s="580"/>
      <c r="W45" s="577"/>
      <c r="X45" s="580"/>
      <c r="Y45" s="445"/>
      <c r="Z45" s="448"/>
      <c r="AA45" s="445"/>
      <c r="AB45" s="448"/>
      <c r="AC45" s="445"/>
      <c r="AD45" s="448"/>
      <c r="AE45" s="445"/>
      <c r="AF45" s="448"/>
      <c r="AG45" s="382"/>
      <c r="AH45" s="347"/>
      <c r="AI45" s="27" t="s">
        <v>90</v>
      </c>
      <c r="AJ45" s="54">
        <v>5.5555555555555552E-2</v>
      </c>
      <c r="AK45" s="49">
        <v>1</v>
      </c>
      <c r="AL45" s="409" t="s">
        <v>397</v>
      </c>
      <c r="AM45" s="90" t="s">
        <v>189</v>
      </c>
      <c r="AN45" s="79" t="s">
        <v>180</v>
      </c>
      <c r="AO45" s="254"/>
      <c r="AP45" s="445"/>
      <c r="AQ45" s="445"/>
      <c r="AR45" s="705"/>
      <c r="AS45" s="445"/>
      <c r="AT45" s="446"/>
      <c r="AU45" s="446"/>
      <c r="AV45" s="446"/>
      <c r="AW45" s="446"/>
      <c r="AX45" s="512"/>
      <c r="AY45" s="729"/>
      <c r="AZ45" s="670"/>
      <c r="BA45" s="511"/>
      <c r="BB45" s="669"/>
      <c r="BC45" s="448"/>
      <c r="BD45" s="797"/>
      <c r="BE45" s="670"/>
      <c r="BF45" s="511"/>
      <c r="BG45" s="669"/>
      <c r="BH45" s="448"/>
      <c r="BI45" s="514"/>
      <c r="BJ45" s="514"/>
      <c r="BK45" s="511"/>
      <c r="BL45" s="511"/>
      <c r="BM45" s="731"/>
      <c r="BN45" s="514"/>
      <c r="BO45" s="514"/>
      <c r="BP45" s="511"/>
      <c r="BQ45" s="511"/>
      <c r="BR45" s="448"/>
      <c r="BS45" s="514"/>
      <c r="BT45" s="514"/>
      <c r="BU45" s="511"/>
      <c r="BV45" s="511"/>
      <c r="BW45" s="448"/>
      <c r="BX45" s="514"/>
      <c r="BY45" s="514"/>
      <c r="BZ45" s="511"/>
      <c r="CA45" s="511"/>
      <c r="CB45" s="448"/>
      <c r="CC45" s="514"/>
      <c r="CD45" s="514"/>
      <c r="CE45" s="511"/>
      <c r="CF45" s="511"/>
      <c r="CG45" s="448"/>
      <c r="CH45" s="445"/>
      <c r="CI45" s="5"/>
      <c r="CJ45" s="5"/>
      <c r="CK45" s="5"/>
      <c r="CL45" s="5"/>
      <c r="CM45" s="5"/>
      <c r="CN45" s="5"/>
      <c r="CO45" s="6"/>
      <c r="CP45" s="6"/>
      <c r="CQ45" s="6"/>
      <c r="CR45" s="6"/>
    </row>
    <row r="46" spans="1:96" s="42" customFormat="1" ht="25.5" customHeight="1" x14ac:dyDescent="0.25">
      <c r="A46" s="5"/>
      <c r="B46" s="115"/>
      <c r="C46" s="150"/>
      <c r="D46" s="834"/>
      <c r="E46" s="145"/>
      <c r="F46" s="113"/>
      <c r="G46" s="134"/>
      <c r="H46" s="445"/>
      <c r="I46" s="721"/>
      <c r="J46" s="445"/>
      <c r="K46" s="445"/>
      <c r="L46" s="445"/>
      <c r="M46" s="445"/>
      <c r="N46" s="445"/>
      <c r="O46" s="445"/>
      <c r="P46" s="599"/>
      <c r="Q46" s="577"/>
      <c r="R46" s="580"/>
      <c r="S46" s="577"/>
      <c r="T46" s="580"/>
      <c r="U46" s="577"/>
      <c r="V46" s="580"/>
      <c r="W46" s="577"/>
      <c r="X46" s="580"/>
      <c r="Y46" s="445"/>
      <c r="Z46" s="448"/>
      <c r="AA46" s="445"/>
      <c r="AB46" s="448"/>
      <c r="AC46" s="445"/>
      <c r="AD46" s="448"/>
      <c r="AE46" s="445"/>
      <c r="AF46" s="448"/>
      <c r="AG46" s="382"/>
      <c r="AH46" s="347"/>
      <c r="AI46" s="27" t="s">
        <v>91</v>
      </c>
      <c r="AJ46" s="54">
        <v>5.5555555555555552E-2</v>
      </c>
      <c r="AK46" s="49">
        <v>1</v>
      </c>
      <c r="AL46" s="409" t="s">
        <v>397</v>
      </c>
      <c r="AM46" s="90" t="s">
        <v>190</v>
      </c>
      <c r="AN46" s="79" t="s">
        <v>180</v>
      </c>
      <c r="AO46" s="254"/>
      <c r="AP46" s="445"/>
      <c r="AQ46" s="445"/>
      <c r="AR46" s="705"/>
      <c r="AS46" s="445"/>
      <c r="AT46" s="643" t="s">
        <v>239</v>
      </c>
      <c r="AU46" s="643" t="s">
        <v>240</v>
      </c>
      <c r="AV46" s="444" t="s">
        <v>237</v>
      </c>
      <c r="AW46" s="444" t="s">
        <v>238</v>
      </c>
      <c r="AX46" s="510">
        <v>12711473</v>
      </c>
      <c r="AY46" s="727">
        <v>12711473</v>
      </c>
      <c r="AZ46" s="668">
        <v>0</v>
      </c>
      <c r="BA46" s="511"/>
      <c r="BB46" s="669"/>
      <c r="BC46" s="448"/>
      <c r="BD46" s="796">
        <v>12711473</v>
      </c>
      <c r="BE46" s="668">
        <v>0</v>
      </c>
      <c r="BF46" s="511"/>
      <c r="BG46" s="669"/>
      <c r="BH46" s="448"/>
      <c r="BI46" s="513">
        <v>12711473</v>
      </c>
      <c r="BJ46" s="513">
        <v>0</v>
      </c>
      <c r="BK46" s="511"/>
      <c r="BL46" s="511"/>
      <c r="BM46" s="731"/>
      <c r="BN46" s="513">
        <v>12711473</v>
      </c>
      <c r="BO46" s="513">
        <v>0</v>
      </c>
      <c r="BP46" s="511"/>
      <c r="BQ46" s="511"/>
      <c r="BR46" s="448"/>
      <c r="BS46" s="513">
        <v>12711473</v>
      </c>
      <c r="BT46" s="513">
        <v>0</v>
      </c>
      <c r="BU46" s="511"/>
      <c r="BV46" s="511"/>
      <c r="BW46" s="448"/>
      <c r="BX46" s="513">
        <v>12711473</v>
      </c>
      <c r="BY46" s="513"/>
      <c r="BZ46" s="511"/>
      <c r="CA46" s="511"/>
      <c r="CB46" s="448"/>
      <c r="CC46" s="513">
        <v>12711473</v>
      </c>
      <c r="CD46" s="513"/>
      <c r="CE46" s="511"/>
      <c r="CF46" s="511"/>
      <c r="CG46" s="448"/>
      <c r="CH46" s="445"/>
      <c r="CI46" s="5"/>
      <c r="CJ46" s="5"/>
      <c r="CK46" s="39"/>
      <c r="CL46" s="5"/>
      <c r="CM46" s="5"/>
      <c r="CN46" s="5"/>
      <c r="CO46" s="6"/>
      <c r="CP46" s="6"/>
      <c r="CQ46" s="6"/>
      <c r="CR46" s="6"/>
    </row>
    <row r="47" spans="1:96" s="42" customFormat="1" ht="25.5" x14ac:dyDescent="0.25">
      <c r="A47" s="5"/>
      <c r="B47" s="115"/>
      <c r="C47" s="150"/>
      <c r="D47" s="834"/>
      <c r="E47" s="145"/>
      <c r="F47" s="113"/>
      <c r="G47" s="134"/>
      <c r="H47" s="445"/>
      <c r="I47" s="721"/>
      <c r="J47" s="445"/>
      <c r="K47" s="445"/>
      <c r="L47" s="445"/>
      <c r="M47" s="445"/>
      <c r="N47" s="445"/>
      <c r="O47" s="445"/>
      <c r="P47" s="599"/>
      <c r="Q47" s="577"/>
      <c r="R47" s="580"/>
      <c r="S47" s="577"/>
      <c r="T47" s="580"/>
      <c r="U47" s="577"/>
      <c r="V47" s="580"/>
      <c r="W47" s="577"/>
      <c r="X47" s="580"/>
      <c r="Y47" s="445"/>
      <c r="Z47" s="448"/>
      <c r="AA47" s="445"/>
      <c r="AB47" s="448"/>
      <c r="AC47" s="445"/>
      <c r="AD47" s="448"/>
      <c r="AE47" s="445"/>
      <c r="AF47" s="448"/>
      <c r="AG47" s="382"/>
      <c r="AH47" s="347"/>
      <c r="AI47" s="27" t="s">
        <v>92</v>
      </c>
      <c r="AJ47" s="54">
        <v>5.5555555555555552E-2</v>
      </c>
      <c r="AK47" s="49">
        <v>1</v>
      </c>
      <c r="AL47" s="409" t="s">
        <v>397</v>
      </c>
      <c r="AM47" s="90" t="s">
        <v>191</v>
      </c>
      <c r="AN47" s="79" t="s">
        <v>180</v>
      </c>
      <c r="AO47" s="254"/>
      <c r="AP47" s="445"/>
      <c r="AQ47" s="445"/>
      <c r="AR47" s="705"/>
      <c r="AS47" s="445"/>
      <c r="AT47" s="644"/>
      <c r="AU47" s="644"/>
      <c r="AV47" s="445"/>
      <c r="AW47" s="445"/>
      <c r="AX47" s="511"/>
      <c r="AY47" s="728"/>
      <c r="AZ47" s="669"/>
      <c r="BA47" s="511"/>
      <c r="BB47" s="669"/>
      <c r="BC47" s="448"/>
      <c r="BD47" s="716"/>
      <c r="BE47" s="669"/>
      <c r="BF47" s="511"/>
      <c r="BG47" s="669"/>
      <c r="BH47" s="448"/>
      <c r="BI47" s="515"/>
      <c r="BJ47" s="515"/>
      <c r="BK47" s="511"/>
      <c r="BL47" s="511"/>
      <c r="BM47" s="731"/>
      <c r="BN47" s="515"/>
      <c r="BO47" s="515"/>
      <c r="BP47" s="511"/>
      <c r="BQ47" s="511"/>
      <c r="BR47" s="448"/>
      <c r="BS47" s="515"/>
      <c r="BT47" s="515"/>
      <c r="BU47" s="511"/>
      <c r="BV47" s="511"/>
      <c r="BW47" s="448"/>
      <c r="BX47" s="515"/>
      <c r="BY47" s="515"/>
      <c r="BZ47" s="511"/>
      <c r="CA47" s="511"/>
      <c r="CB47" s="448"/>
      <c r="CC47" s="515"/>
      <c r="CD47" s="515"/>
      <c r="CE47" s="511"/>
      <c r="CF47" s="511"/>
      <c r="CG47" s="448"/>
      <c r="CH47" s="445"/>
      <c r="CI47" s="5"/>
      <c r="CJ47" s="5"/>
      <c r="CK47" s="39"/>
      <c r="CL47" s="5"/>
      <c r="CM47" s="5"/>
      <c r="CN47" s="5"/>
      <c r="CO47" s="6"/>
      <c r="CP47" s="6"/>
      <c r="CQ47" s="6"/>
      <c r="CR47" s="6"/>
    </row>
    <row r="48" spans="1:96" s="42" customFormat="1" ht="25.5" x14ac:dyDescent="0.25">
      <c r="A48" s="5"/>
      <c r="B48" s="115"/>
      <c r="C48" s="150"/>
      <c r="D48" s="834"/>
      <c r="E48" s="145"/>
      <c r="F48" s="113"/>
      <c r="G48" s="134"/>
      <c r="H48" s="445"/>
      <c r="I48" s="721"/>
      <c r="J48" s="445"/>
      <c r="K48" s="445"/>
      <c r="L48" s="445"/>
      <c r="M48" s="445"/>
      <c r="N48" s="445"/>
      <c r="O48" s="445"/>
      <c r="P48" s="599"/>
      <c r="Q48" s="577"/>
      <c r="R48" s="580"/>
      <c r="S48" s="577"/>
      <c r="T48" s="580"/>
      <c r="U48" s="577"/>
      <c r="V48" s="580"/>
      <c r="W48" s="577"/>
      <c r="X48" s="580"/>
      <c r="Y48" s="445"/>
      <c r="Z48" s="448"/>
      <c r="AA48" s="445"/>
      <c r="AB48" s="448"/>
      <c r="AC48" s="445"/>
      <c r="AD48" s="448"/>
      <c r="AE48" s="445"/>
      <c r="AF48" s="448"/>
      <c r="AG48" s="382"/>
      <c r="AH48" s="347"/>
      <c r="AI48" s="27" t="s">
        <v>93</v>
      </c>
      <c r="AJ48" s="54">
        <v>5.5555555555555552E-2</v>
      </c>
      <c r="AK48" s="49">
        <v>1</v>
      </c>
      <c r="AL48" s="409" t="s">
        <v>397</v>
      </c>
      <c r="AM48" s="90" t="s">
        <v>192</v>
      </c>
      <c r="AN48" s="79" t="s">
        <v>180</v>
      </c>
      <c r="AO48" s="254"/>
      <c r="AP48" s="445"/>
      <c r="AQ48" s="445"/>
      <c r="AR48" s="705"/>
      <c r="AS48" s="445"/>
      <c r="AT48" s="644"/>
      <c r="AU48" s="644"/>
      <c r="AV48" s="445"/>
      <c r="AW48" s="445"/>
      <c r="AX48" s="511"/>
      <c r="AY48" s="728"/>
      <c r="AZ48" s="669"/>
      <c r="BA48" s="511"/>
      <c r="BB48" s="669"/>
      <c r="BC48" s="448"/>
      <c r="BD48" s="716"/>
      <c r="BE48" s="669"/>
      <c r="BF48" s="511"/>
      <c r="BG48" s="669"/>
      <c r="BH48" s="448"/>
      <c r="BI48" s="515"/>
      <c r="BJ48" s="515"/>
      <c r="BK48" s="511"/>
      <c r="BL48" s="511"/>
      <c r="BM48" s="731"/>
      <c r="BN48" s="515"/>
      <c r="BO48" s="515"/>
      <c r="BP48" s="511"/>
      <c r="BQ48" s="511"/>
      <c r="BR48" s="448"/>
      <c r="BS48" s="515"/>
      <c r="BT48" s="515"/>
      <c r="BU48" s="511"/>
      <c r="BV48" s="511"/>
      <c r="BW48" s="448"/>
      <c r="BX48" s="515"/>
      <c r="BY48" s="515"/>
      <c r="BZ48" s="511"/>
      <c r="CA48" s="511"/>
      <c r="CB48" s="448"/>
      <c r="CC48" s="515"/>
      <c r="CD48" s="515"/>
      <c r="CE48" s="511"/>
      <c r="CF48" s="511"/>
      <c r="CG48" s="448"/>
      <c r="CH48" s="445"/>
      <c r="CI48" s="5"/>
      <c r="CJ48" s="5"/>
      <c r="CK48" s="39"/>
      <c r="CL48" s="5"/>
      <c r="CM48" s="5"/>
      <c r="CN48" s="5"/>
      <c r="CO48" s="6"/>
      <c r="CP48" s="6"/>
      <c r="CQ48" s="6"/>
      <c r="CR48" s="6"/>
    </row>
    <row r="49" spans="1:96" s="42" customFormat="1" ht="29.25" customHeight="1" x14ac:dyDescent="0.25">
      <c r="A49" s="5"/>
      <c r="B49" s="115"/>
      <c r="C49" s="150"/>
      <c r="D49" s="834"/>
      <c r="E49" s="145"/>
      <c r="F49" s="113"/>
      <c r="G49" s="134"/>
      <c r="H49" s="445"/>
      <c r="I49" s="721"/>
      <c r="J49" s="445"/>
      <c r="K49" s="445"/>
      <c r="L49" s="445"/>
      <c r="M49" s="445"/>
      <c r="N49" s="445"/>
      <c r="O49" s="445"/>
      <c r="P49" s="599"/>
      <c r="Q49" s="577"/>
      <c r="R49" s="580"/>
      <c r="S49" s="577"/>
      <c r="T49" s="580"/>
      <c r="U49" s="577"/>
      <c r="V49" s="580"/>
      <c r="W49" s="577"/>
      <c r="X49" s="580"/>
      <c r="Y49" s="445"/>
      <c r="Z49" s="448"/>
      <c r="AA49" s="445"/>
      <c r="AB49" s="448"/>
      <c r="AC49" s="445"/>
      <c r="AD49" s="448"/>
      <c r="AE49" s="445"/>
      <c r="AF49" s="448"/>
      <c r="AG49" s="382"/>
      <c r="AH49" s="347"/>
      <c r="AI49" s="27" t="s">
        <v>94</v>
      </c>
      <c r="AJ49" s="54">
        <v>5.5555555555555552E-2</v>
      </c>
      <c r="AK49" s="49">
        <v>1</v>
      </c>
      <c r="AL49" s="409" t="s">
        <v>397</v>
      </c>
      <c r="AM49" s="90" t="s">
        <v>193</v>
      </c>
      <c r="AN49" s="79" t="s">
        <v>180</v>
      </c>
      <c r="AO49" s="254"/>
      <c r="AP49" s="445"/>
      <c r="AQ49" s="445"/>
      <c r="AR49" s="705"/>
      <c r="AS49" s="445"/>
      <c r="AT49" s="644"/>
      <c r="AU49" s="644"/>
      <c r="AV49" s="445"/>
      <c r="AW49" s="445"/>
      <c r="AX49" s="511"/>
      <c r="AY49" s="728"/>
      <c r="AZ49" s="669"/>
      <c r="BA49" s="511"/>
      <c r="BB49" s="669"/>
      <c r="BC49" s="448"/>
      <c r="BD49" s="716"/>
      <c r="BE49" s="669"/>
      <c r="BF49" s="511"/>
      <c r="BG49" s="669"/>
      <c r="BH49" s="448"/>
      <c r="BI49" s="515"/>
      <c r="BJ49" s="515"/>
      <c r="BK49" s="511"/>
      <c r="BL49" s="511"/>
      <c r="BM49" s="731"/>
      <c r="BN49" s="515"/>
      <c r="BO49" s="515"/>
      <c r="BP49" s="511"/>
      <c r="BQ49" s="511"/>
      <c r="BR49" s="448"/>
      <c r="BS49" s="515"/>
      <c r="BT49" s="515"/>
      <c r="BU49" s="511"/>
      <c r="BV49" s="511"/>
      <c r="BW49" s="448"/>
      <c r="BX49" s="515"/>
      <c r="BY49" s="515"/>
      <c r="BZ49" s="511"/>
      <c r="CA49" s="511"/>
      <c r="CB49" s="448"/>
      <c r="CC49" s="515"/>
      <c r="CD49" s="515"/>
      <c r="CE49" s="511"/>
      <c r="CF49" s="511"/>
      <c r="CG49" s="448"/>
      <c r="CH49" s="445"/>
      <c r="CI49" s="5"/>
      <c r="CJ49" s="5"/>
      <c r="CK49" s="39"/>
      <c r="CL49" s="5"/>
      <c r="CM49" s="5"/>
      <c r="CN49" s="5"/>
      <c r="CO49" s="6"/>
      <c r="CP49" s="6"/>
      <c r="CQ49" s="6"/>
      <c r="CR49" s="6"/>
    </row>
    <row r="50" spans="1:96" s="42" customFormat="1" ht="25.5" x14ac:dyDescent="0.25">
      <c r="A50" s="5"/>
      <c r="B50" s="115"/>
      <c r="C50" s="150"/>
      <c r="D50" s="834"/>
      <c r="E50" s="145"/>
      <c r="F50" s="113"/>
      <c r="G50" s="134"/>
      <c r="H50" s="445"/>
      <c r="I50" s="721"/>
      <c r="J50" s="445"/>
      <c r="K50" s="445"/>
      <c r="L50" s="445"/>
      <c r="M50" s="445"/>
      <c r="N50" s="445"/>
      <c r="O50" s="445"/>
      <c r="P50" s="599"/>
      <c r="Q50" s="577"/>
      <c r="R50" s="580"/>
      <c r="S50" s="577"/>
      <c r="T50" s="580"/>
      <c r="U50" s="577"/>
      <c r="V50" s="580"/>
      <c r="W50" s="577"/>
      <c r="X50" s="580"/>
      <c r="Y50" s="445"/>
      <c r="Z50" s="448"/>
      <c r="AA50" s="445"/>
      <c r="AB50" s="448"/>
      <c r="AC50" s="445"/>
      <c r="AD50" s="448"/>
      <c r="AE50" s="445"/>
      <c r="AF50" s="448"/>
      <c r="AG50" s="382"/>
      <c r="AH50" s="347"/>
      <c r="AI50" s="27" t="s">
        <v>95</v>
      </c>
      <c r="AJ50" s="54">
        <v>5.5555555555555552E-2</v>
      </c>
      <c r="AK50" s="49">
        <v>1</v>
      </c>
      <c r="AL50" s="409" t="s">
        <v>397</v>
      </c>
      <c r="AM50" s="90" t="s">
        <v>294</v>
      </c>
      <c r="AN50" s="79" t="s">
        <v>180</v>
      </c>
      <c r="AO50" s="254"/>
      <c r="AP50" s="445"/>
      <c r="AQ50" s="445"/>
      <c r="AR50" s="705"/>
      <c r="AS50" s="445"/>
      <c r="AT50" s="644"/>
      <c r="AU50" s="644"/>
      <c r="AV50" s="445"/>
      <c r="AW50" s="445"/>
      <c r="AX50" s="511"/>
      <c r="AY50" s="728"/>
      <c r="AZ50" s="669"/>
      <c r="BA50" s="511"/>
      <c r="BB50" s="669"/>
      <c r="BC50" s="448"/>
      <c r="BD50" s="716"/>
      <c r="BE50" s="669"/>
      <c r="BF50" s="511"/>
      <c r="BG50" s="669"/>
      <c r="BH50" s="448"/>
      <c r="BI50" s="515"/>
      <c r="BJ50" s="515"/>
      <c r="BK50" s="511"/>
      <c r="BL50" s="511"/>
      <c r="BM50" s="731"/>
      <c r="BN50" s="515"/>
      <c r="BO50" s="515"/>
      <c r="BP50" s="511"/>
      <c r="BQ50" s="511"/>
      <c r="BR50" s="448"/>
      <c r="BS50" s="515"/>
      <c r="BT50" s="515"/>
      <c r="BU50" s="511"/>
      <c r="BV50" s="511"/>
      <c r="BW50" s="448"/>
      <c r="BX50" s="515"/>
      <c r="BY50" s="515"/>
      <c r="BZ50" s="511"/>
      <c r="CA50" s="511"/>
      <c r="CB50" s="448"/>
      <c r="CC50" s="515"/>
      <c r="CD50" s="515"/>
      <c r="CE50" s="511"/>
      <c r="CF50" s="511"/>
      <c r="CG50" s="448"/>
      <c r="CH50" s="445"/>
      <c r="CI50" s="5"/>
      <c r="CJ50" s="5"/>
      <c r="CK50" s="39"/>
      <c r="CL50" s="5"/>
      <c r="CM50" s="5"/>
      <c r="CN50" s="5"/>
      <c r="CO50" s="6"/>
      <c r="CP50" s="6"/>
      <c r="CQ50" s="6"/>
      <c r="CR50" s="6"/>
    </row>
    <row r="51" spans="1:96" s="42" customFormat="1" ht="25.5" x14ac:dyDescent="0.25">
      <c r="A51" s="5"/>
      <c r="B51" s="115"/>
      <c r="C51" s="150"/>
      <c r="D51" s="834"/>
      <c r="E51" s="145"/>
      <c r="F51" s="113"/>
      <c r="G51" s="134"/>
      <c r="H51" s="445"/>
      <c r="I51" s="721"/>
      <c r="J51" s="445"/>
      <c r="K51" s="445"/>
      <c r="L51" s="445"/>
      <c r="M51" s="445"/>
      <c r="N51" s="445"/>
      <c r="O51" s="445"/>
      <c r="P51" s="599"/>
      <c r="Q51" s="577"/>
      <c r="R51" s="580"/>
      <c r="S51" s="577"/>
      <c r="T51" s="580"/>
      <c r="U51" s="577"/>
      <c r="V51" s="580"/>
      <c r="W51" s="577"/>
      <c r="X51" s="580"/>
      <c r="Y51" s="445"/>
      <c r="Z51" s="448"/>
      <c r="AA51" s="445"/>
      <c r="AB51" s="448"/>
      <c r="AC51" s="445"/>
      <c r="AD51" s="448"/>
      <c r="AE51" s="445"/>
      <c r="AF51" s="448"/>
      <c r="AG51" s="382"/>
      <c r="AH51" s="347"/>
      <c r="AI51" s="27" t="s">
        <v>96</v>
      </c>
      <c r="AJ51" s="54">
        <v>5.5555555555555552E-2</v>
      </c>
      <c r="AK51" s="49">
        <v>1</v>
      </c>
      <c r="AL51" s="409" t="s">
        <v>397</v>
      </c>
      <c r="AM51" s="90" t="s">
        <v>194</v>
      </c>
      <c r="AN51" s="79" t="s">
        <v>180</v>
      </c>
      <c r="AO51" s="254"/>
      <c r="AP51" s="445"/>
      <c r="AQ51" s="445"/>
      <c r="AR51" s="705"/>
      <c r="AS51" s="445"/>
      <c r="AT51" s="644"/>
      <c r="AU51" s="644"/>
      <c r="AV51" s="445"/>
      <c r="AW51" s="445"/>
      <c r="AX51" s="511"/>
      <c r="AY51" s="728"/>
      <c r="AZ51" s="669"/>
      <c r="BA51" s="511"/>
      <c r="BB51" s="669"/>
      <c r="BC51" s="448"/>
      <c r="BD51" s="716"/>
      <c r="BE51" s="669"/>
      <c r="BF51" s="511"/>
      <c r="BG51" s="669"/>
      <c r="BH51" s="448"/>
      <c r="BI51" s="515"/>
      <c r="BJ51" s="515"/>
      <c r="BK51" s="511"/>
      <c r="BL51" s="511"/>
      <c r="BM51" s="731"/>
      <c r="BN51" s="515"/>
      <c r="BO51" s="515"/>
      <c r="BP51" s="511"/>
      <c r="BQ51" s="511"/>
      <c r="BR51" s="448"/>
      <c r="BS51" s="515"/>
      <c r="BT51" s="515"/>
      <c r="BU51" s="511"/>
      <c r="BV51" s="511"/>
      <c r="BW51" s="448"/>
      <c r="BX51" s="515"/>
      <c r="BY51" s="515"/>
      <c r="BZ51" s="511"/>
      <c r="CA51" s="511"/>
      <c r="CB51" s="448"/>
      <c r="CC51" s="515"/>
      <c r="CD51" s="515"/>
      <c r="CE51" s="511"/>
      <c r="CF51" s="511"/>
      <c r="CG51" s="448"/>
      <c r="CH51" s="445"/>
      <c r="CI51" s="5"/>
      <c r="CJ51" s="5"/>
      <c r="CK51" s="39"/>
      <c r="CL51" s="5"/>
      <c r="CM51" s="5"/>
      <c r="CN51" s="5"/>
      <c r="CO51" s="6"/>
      <c r="CP51" s="6"/>
      <c r="CQ51" s="6"/>
      <c r="CR51" s="6"/>
    </row>
    <row r="52" spans="1:96" s="42" customFormat="1" ht="25.5" x14ac:dyDescent="0.25">
      <c r="A52" s="5"/>
      <c r="B52" s="115"/>
      <c r="C52" s="150"/>
      <c r="D52" s="834"/>
      <c r="E52" s="145"/>
      <c r="F52" s="113"/>
      <c r="G52" s="134"/>
      <c r="H52" s="445"/>
      <c r="I52" s="721"/>
      <c r="J52" s="445"/>
      <c r="K52" s="445"/>
      <c r="L52" s="445"/>
      <c r="M52" s="445"/>
      <c r="N52" s="445"/>
      <c r="O52" s="445"/>
      <c r="P52" s="599"/>
      <c r="Q52" s="577"/>
      <c r="R52" s="580"/>
      <c r="S52" s="577"/>
      <c r="T52" s="580"/>
      <c r="U52" s="577"/>
      <c r="V52" s="580"/>
      <c r="W52" s="577"/>
      <c r="X52" s="580"/>
      <c r="Y52" s="445"/>
      <c r="Z52" s="448"/>
      <c r="AA52" s="445"/>
      <c r="AB52" s="448"/>
      <c r="AC52" s="445"/>
      <c r="AD52" s="448"/>
      <c r="AE52" s="445"/>
      <c r="AF52" s="448"/>
      <c r="AG52" s="382"/>
      <c r="AH52" s="347"/>
      <c r="AI52" s="27" t="s">
        <v>97</v>
      </c>
      <c r="AJ52" s="54">
        <v>5.5555555555555552E-2</v>
      </c>
      <c r="AK52" s="49">
        <v>1</v>
      </c>
      <c r="AL52" s="409" t="s">
        <v>397</v>
      </c>
      <c r="AM52" s="90" t="s">
        <v>195</v>
      </c>
      <c r="AN52" s="79" t="s">
        <v>180</v>
      </c>
      <c r="AO52" s="254"/>
      <c r="AP52" s="445"/>
      <c r="AQ52" s="445"/>
      <c r="AR52" s="705"/>
      <c r="AS52" s="445"/>
      <c r="AT52" s="644"/>
      <c r="AU52" s="644"/>
      <c r="AV52" s="445"/>
      <c r="AW52" s="445"/>
      <c r="AX52" s="511"/>
      <c r="AY52" s="728"/>
      <c r="AZ52" s="669"/>
      <c r="BA52" s="511"/>
      <c r="BB52" s="669"/>
      <c r="BC52" s="448"/>
      <c r="BD52" s="716"/>
      <c r="BE52" s="669"/>
      <c r="BF52" s="511"/>
      <c r="BG52" s="669"/>
      <c r="BH52" s="448"/>
      <c r="BI52" s="515"/>
      <c r="BJ52" s="515"/>
      <c r="BK52" s="511"/>
      <c r="BL52" s="511"/>
      <c r="BM52" s="731"/>
      <c r="BN52" s="515"/>
      <c r="BO52" s="515"/>
      <c r="BP52" s="511"/>
      <c r="BQ52" s="511"/>
      <c r="BR52" s="448"/>
      <c r="BS52" s="515"/>
      <c r="BT52" s="515"/>
      <c r="BU52" s="511"/>
      <c r="BV52" s="511"/>
      <c r="BW52" s="448"/>
      <c r="BX52" s="515"/>
      <c r="BY52" s="515"/>
      <c r="BZ52" s="511"/>
      <c r="CA52" s="511"/>
      <c r="CB52" s="448"/>
      <c r="CC52" s="515"/>
      <c r="CD52" s="515"/>
      <c r="CE52" s="511"/>
      <c r="CF52" s="511"/>
      <c r="CG52" s="448"/>
      <c r="CH52" s="445"/>
      <c r="CI52" s="5"/>
      <c r="CJ52" s="5"/>
      <c r="CK52" s="39"/>
      <c r="CL52" s="5"/>
      <c r="CM52" s="5"/>
      <c r="CN52" s="5"/>
      <c r="CO52" s="6"/>
      <c r="CP52" s="6"/>
      <c r="CQ52" s="6"/>
      <c r="CR52" s="6"/>
    </row>
    <row r="53" spans="1:96" s="42" customFormat="1" ht="25.5" x14ac:dyDescent="0.25">
      <c r="A53" s="5"/>
      <c r="B53" s="115"/>
      <c r="C53" s="150"/>
      <c r="D53" s="834"/>
      <c r="E53" s="145"/>
      <c r="F53" s="113"/>
      <c r="G53" s="134"/>
      <c r="H53" s="445"/>
      <c r="I53" s="721"/>
      <c r="J53" s="445"/>
      <c r="K53" s="445"/>
      <c r="L53" s="445"/>
      <c r="M53" s="445"/>
      <c r="N53" s="445"/>
      <c r="O53" s="445"/>
      <c r="P53" s="599"/>
      <c r="Q53" s="577"/>
      <c r="R53" s="580"/>
      <c r="S53" s="577"/>
      <c r="T53" s="580"/>
      <c r="U53" s="577"/>
      <c r="V53" s="580"/>
      <c r="W53" s="577"/>
      <c r="X53" s="580"/>
      <c r="Y53" s="445"/>
      <c r="Z53" s="448"/>
      <c r="AA53" s="445"/>
      <c r="AB53" s="448"/>
      <c r="AC53" s="445"/>
      <c r="AD53" s="448"/>
      <c r="AE53" s="445"/>
      <c r="AF53" s="448"/>
      <c r="AG53" s="382"/>
      <c r="AH53" s="347"/>
      <c r="AI53" s="27" t="s">
        <v>98</v>
      </c>
      <c r="AJ53" s="54">
        <v>5.5555555555555552E-2</v>
      </c>
      <c r="AK53" s="49">
        <v>1</v>
      </c>
      <c r="AL53" s="409" t="s">
        <v>397</v>
      </c>
      <c r="AM53" s="90" t="s">
        <v>196</v>
      </c>
      <c r="AN53" s="79" t="s">
        <v>198</v>
      </c>
      <c r="AO53" s="254"/>
      <c r="AP53" s="445"/>
      <c r="AQ53" s="445"/>
      <c r="AR53" s="705"/>
      <c r="AS53" s="445"/>
      <c r="AT53" s="644"/>
      <c r="AU53" s="644"/>
      <c r="AV53" s="445"/>
      <c r="AW53" s="445"/>
      <c r="AX53" s="511"/>
      <c r="AY53" s="728"/>
      <c r="AZ53" s="669"/>
      <c r="BA53" s="511"/>
      <c r="BB53" s="669"/>
      <c r="BC53" s="448"/>
      <c r="BD53" s="716"/>
      <c r="BE53" s="669"/>
      <c r="BF53" s="511"/>
      <c r="BG53" s="669"/>
      <c r="BH53" s="448"/>
      <c r="BI53" s="515"/>
      <c r="BJ53" s="515"/>
      <c r="BK53" s="511"/>
      <c r="BL53" s="511"/>
      <c r="BM53" s="731"/>
      <c r="BN53" s="515"/>
      <c r="BO53" s="515"/>
      <c r="BP53" s="511"/>
      <c r="BQ53" s="511"/>
      <c r="BR53" s="448"/>
      <c r="BS53" s="515"/>
      <c r="BT53" s="515"/>
      <c r="BU53" s="511"/>
      <c r="BV53" s="511"/>
      <c r="BW53" s="448"/>
      <c r="BX53" s="515"/>
      <c r="BY53" s="515"/>
      <c r="BZ53" s="511"/>
      <c r="CA53" s="511"/>
      <c r="CB53" s="448"/>
      <c r="CC53" s="515"/>
      <c r="CD53" s="515"/>
      <c r="CE53" s="511"/>
      <c r="CF53" s="511"/>
      <c r="CG53" s="448"/>
      <c r="CH53" s="445"/>
      <c r="CI53" s="5"/>
      <c r="CJ53" s="5"/>
      <c r="CK53" s="39"/>
      <c r="CL53" s="5"/>
      <c r="CM53" s="5"/>
      <c r="CN53" s="5"/>
      <c r="CO53" s="6"/>
      <c r="CP53" s="6"/>
      <c r="CQ53" s="6"/>
      <c r="CR53" s="6"/>
    </row>
    <row r="54" spans="1:96" s="42" customFormat="1" ht="25.5" x14ac:dyDescent="0.25">
      <c r="A54" s="5"/>
      <c r="B54" s="115"/>
      <c r="C54" s="150"/>
      <c r="D54" s="834"/>
      <c r="E54" s="145"/>
      <c r="F54" s="113"/>
      <c r="G54" s="134"/>
      <c r="H54" s="446"/>
      <c r="I54" s="793"/>
      <c r="J54" s="446"/>
      <c r="K54" s="446"/>
      <c r="L54" s="446"/>
      <c r="M54" s="446"/>
      <c r="N54" s="446"/>
      <c r="O54" s="446"/>
      <c r="P54" s="600"/>
      <c r="Q54" s="578"/>
      <c r="R54" s="581"/>
      <c r="S54" s="578"/>
      <c r="T54" s="581"/>
      <c r="U54" s="578"/>
      <c r="V54" s="581"/>
      <c r="W54" s="578"/>
      <c r="X54" s="581"/>
      <c r="Y54" s="446"/>
      <c r="Z54" s="449"/>
      <c r="AA54" s="446"/>
      <c r="AB54" s="449"/>
      <c r="AC54" s="446"/>
      <c r="AD54" s="449"/>
      <c r="AE54" s="446"/>
      <c r="AF54" s="449"/>
      <c r="AG54" s="383"/>
      <c r="AH54" s="348"/>
      <c r="AI54" s="27" t="s">
        <v>99</v>
      </c>
      <c r="AJ54" s="54">
        <v>5.5555555555555552E-2</v>
      </c>
      <c r="AK54" s="49">
        <v>1</v>
      </c>
      <c r="AL54" s="409" t="s">
        <v>397</v>
      </c>
      <c r="AM54" s="90" t="s">
        <v>197</v>
      </c>
      <c r="AN54" s="79" t="s">
        <v>198</v>
      </c>
      <c r="AO54" s="255"/>
      <c r="AP54" s="446"/>
      <c r="AQ54" s="446"/>
      <c r="AR54" s="705"/>
      <c r="AS54" s="445"/>
      <c r="AT54" s="645"/>
      <c r="AU54" s="645"/>
      <c r="AV54" s="446"/>
      <c r="AW54" s="446"/>
      <c r="AX54" s="512"/>
      <c r="AY54" s="729"/>
      <c r="AZ54" s="670"/>
      <c r="BA54" s="512"/>
      <c r="BB54" s="670"/>
      <c r="BC54" s="449"/>
      <c r="BD54" s="797"/>
      <c r="BE54" s="670"/>
      <c r="BF54" s="512"/>
      <c r="BG54" s="670"/>
      <c r="BH54" s="449"/>
      <c r="BI54" s="514"/>
      <c r="BJ54" s="514"/>
      <c r="BK54" s="512"/>
      <c r="BL54" s="512"/>
      <c r="BM54" s="732"/>
      <c r="BN54" s="514"/>
      <c r="BO54" s="514"/>
      <c r="BP54" s="512"/>
      <c r="BQ54" s="512"/>
      <c r="BR54" s="449"/>
      <c r="BS54" s="514"/>
      <c r="BT54" s="514"/>
      <c r="BU54" s="512"/>
      <c r="BV54" s="512"/>
      <c r="BW54" s="449"/>
      <c r="BX54" s="514"/>
      <c r="BY54" s="514"/>
      <c r="BZ54" s="512"/>
      <c r="CA54" s="512"/>
      <c r="CB54" s="449"/>
      <c r="CC54" s="514"/>
      <c r="CD54" s="514"/>
      <c r="CE54" s="512"/>
      <c r="CF54" s="512"/>
      <c r="CG54" s="449"/>
      <c r="CH54" s="726"/>
      <c r="CI54" s="5"/>
      <c r="CJ54" s="5"/>
      <c r="CK54" s="5"/>
      <c r="CL54" s="5"/>
      <c r="CM54" s="5"/>
      <c r="CN54" s="5"/>
      <c r="CO54" s="6"/>
      <c r="CP54" s="6"/>
      <c r="CQ54" s="6"/>
      <c r="CR54" s="6"/>
    </row>
    <row r="55" spans="1:96" s="42" customFormat="1" ht="42" customHeight="1" x14ac:dyDescent="0.25">
      <c r="A55" s="5"/>
      <c r="B55" s="115"/>
      <c r="C55" s="150"/>
      <c r="D55" s="834"/>
      <c r="E55" s="145"/>
      <c r="F55" s="113"/>
      <c r="G55" s="134"/>
      <c r="H55" s="586" t="s">
        <v>41</v>
      </c>
      <c r="I55" s="723">
        <v>0.2</v>
      </c>
      <c r="J55" s="601" t="s">
        <v>34</v>
      </c>
      <c r="K55" s="586" t="s">
        <v>42</v>
      </c>
      <c r="L55" s="586">
        <v>0</v>
      </c>
      <c r="M55" s="601">
        <v>1</v>
      </c>
      <c r="N55" s="601">
        <v>1</v>
      </c>
      <c r="O55" s="601">
        <v>1</v>
      </c>
      <c r="P55" s="550">
        <v>1</v>
      </c>
      <c r="Q55" s="481">
        <v>0</v>
      </c>
      <c r="R55" s="553">
        <v>0</v>
      </c>
      <c r="S55" s="481">
        <v>0</v>
      </c>
      <c r="T55" s="553">
        <v>0</v>
      </c>
      <c r="U55" s="481">
        <v>0</v>
      </c>
      <c r="V55" s="553">
        <v>0</v>
      </c>
      <c r="W55" s="481">
        <v>0</v>
      </c>
      <c r="X55" s="553">
        <v>0</v>
      </c>
      <c r="Y55" s="450">
        <v>0</v>
      </c>
      <c r="Z55" s="453">
        <v>0</v>
      </c>
      <c r="AA55" s="450">
        <v>7.8750000000000001E-2</v>
      </c>
      <c r="AB55" s="453">
        <v>7.8750000000000001E-2</v>
      </c>
      <c r="AC55" s="450">
        <v>7.8750000000000001E-2</v>
      </c>
      <c r="AD55" s="453">
        <v>7.8750000000000001E-2</v>
      </c>
      <c r="AE55" s="450">
        <f>AK55*AJ55+AK56*AJ56+AK57*AJ57</f>
        <v>0.1575</v>
      </c>
      <c r="AF55" s="453">
        <f>AE55/P55</f>
        <v>0.1575</v>
      </c>
      <c r="AG55" s="385"/>
      <c r="AH55" s="353"/>
      <c r="AI55" s="27" t="s">
        <v>121</v>
      </c>
      <c r="AJ55" s="57">
        <v>0.35</v>
      </c>
      <c r="AK55" s="50">
        <v>0</v>
      </c>
      <c r="AL55" s="409" t="s">
        <v>392</v>
      </c>
      <c r="AM55" s="50"/>
      <c r="AN55" s="80"/>
      <c r="AO55" s="37">
        <v>18000000</v>
      </c>
      <c r="AP55" s="444" t="s">
        <v>25</v>
      </c>
      <c r="AQ55" s="444" t="s">
        <v>26</v>
      </c>
      <c r="AR55" s="705"/>
      <c r="AS55" s="445"/>
      <c r="AT55" s="643" t="s">
        <v>241</v>
      </c>
      <c r="AU55" s="444" t="s">
        <v>242</v>
      </c>
      <c r="AV55" s="444" t="s">
        <v>249</v>
      </c>
      <c r="AW55" s="444" t="s">
        <v>248</v>
      </c>
      <c r="AX55" s="683">
        <v>0</v>
      </c>
      <c r="AY55" s="656">
        <v>8010100</v>
      </c>
      <c r="AZ55" s="501">
        <v>0</v>
      </c>
      <c r="BA55" s="501">
        <f>+AY55+AY58+AY60</f>
        <v>44286612</v>
      </c>
      <c r="BB55" s="501">
        <f>+AZ55+AZ58+AZ60</f>
        <v>0</v>
      </c>
      <c r="BC55" s="462">
        <f>+BB55/BA55</f>
        <v>0</v>
      </c>
      <c r="BD55" s="656">
        <v>8010100</v>
      </c>
      <c r="BE55" s="501">
        <v>0</v>
      </c>
      <c r="BF55" s="522">
        <f>+BD55+BD58+BD60</f>
        <v>44286612</v>
      </c>
      <c r="BG55" s="501">
        <f>+BE55+BE58+BE60</f>
        <v>0</v>
      </c>
      <c r="BH55" s="462">
        <f>+BG55/BF55</f>
        <v>0</v>
      </c>
      <c r="BI55" s="496">
        <v>8010100</v>
      </c>
      <c r="BJ55" s="496">
        <v>0</v>
      </c>
      <c r="BK55" s="522">
        <f>+BI55+BI58+BI60</f>
        <v>44286612</v>
      </c>
      <c r="BL55" s="522">
        <f>+BJ55+BJ58+BJ60</f>
        <v>11976512</v>
      </c>
      <c r="BM55" s="625">
        <f>+BL55/BK55</f>
        <v>0.2704318858259015</v>
      </c>
      <c r="BN55" s="496">
        <v>8010100</v>
      </c>
      <c r="BO55" s="496">
        <v>0</v>
      </c>
      <c r="BP55" s="522">
        <f>+BN55+BN58+BN60</f>
        <v>44286612</v>
      </c>
      <c r="BQ55" s="501">
        <f>+BO55+BO58+BO60</f>
        <v>11976512</v>
      </c>
      <c r="BR55" s="462">
        <f>+BQ55/BP55</f>
        <v>0.2704318858259015</v>
      </c>
      <c r="BS55" s="496">
        <v>8010100</v>
      </c>
      <c r="BT55" s="496">
        <v>0</v>
      </c>
      <c r="BU55" s="522">
        <f>+BS55+BS58+BS60</f>
        <v>44286612</v>
      </c>
      <c r="BV55" s="501">
        <f>+BT55+BT58+BT60</f>
        <v>11976512</v>
      </c>
      <c r="BW55" s="462">
        <f>+BV55/BU55</f>
        <v>0.2704318858259015</v>
      </c>
      <c r="BX55" s="496"/>
      <c r="BY55" s="496"/>
      <c r="BZ55" s="522">
        <f>+BX55+BX58+BX60</f>
        <v>23565039</v>
      </c>
      <c r="CA55" s="501">
        <f>+BY55+BY58+BY60</f>
        <v>11976512</v>
      </c>
      <c r="CB55" s="462">
        <f>+CA55/BZ55</f>
        <v>0.50823221637782989</v>
      </c>
      <c r="CC55" s="496"/>
      <c r="CD55" s="496"/>
      <c r="CE55" s="522">
        <f>+CC55+CC58+CC60</f>
        <v>23565039</v>
      </c>
      <c r="CF55" s="501">
        <f>+CD55+CD58+CD60</f>
        <v>11976512</v>
      </c>
      <c r="CG55" s="462">
        <f>+CF55/CE55</f>
        <v>0.50823221637782989</v>
      </c>
      <c r="CH55" s="671"/>
      <c r="CI55" s="5"/>
      <c r="CJ55" s="5"/>
      <c r="CK55" s="5"/>
      <c r="CL55" s="5"/>
      <c r="CM55" s="5"/>
      <c r="CN55" s="5"/>
      <c r="CO55" s="6"/>
      <c r="CP55" s="6"/>
      <c r="CQ55" s="6"/>
      <c r="CR55" s="6"/>
    </row>
    <row r="56" spans="1:96" s="42" customFormat="1" ht="19.5" customHeight="1" x14ac:dyDescent="0.25">
      <c r="A56" s="5"/>
      <c r="B56" s="115"/>
      <c r="C56" s="150"/>
      <c r="D56" s="834"/>
      <c r="E56" s="145"/>
      <c r="F56" s="113"/>
      <c r="G56" s="134"/>
      <c r="H56" s="587"/>
      <c r="I56" s="724"/>
      <c r="J56" s="602"/>
      <c r="K56" s="587"/>
      <c r="L56" s="587"/>
      <c r="M56" s="602"/>
      <c r="N56" s="602"/>
      <c r="O56" s="602"/>
      <c r="P56" s="551"/>
      <c r="Q56" s="482"/>
      <c r="R56" s="554"/>
      <c r="S56" s="482"/>
      <c r="T56" s="554"/>
      <c r="U56" s="482"/>
      <c r="V56" s="554"/>
      <c r="W56" s="482"/>
      <c r="X56" s="554"/>
      <c r="Y56" s="451"/>
      <c r="Z56" s="454"/>
      <c r="AA56" s="451"/>
      <c r="AB56" s="454"/>
      <c r="AC56" s="451"/>
      <c r="AD56" s="454"/>
      <c r="AE56" s="451"/>
      <c r="AF56" s="454"/>
      <c r="AG56" s="386"/>
      <c r="AH56" s="354"/>
      <c r="AI56" s="27" t="s">
        <v>138</v>
      </c>
      <c r="AJ56" s="57">
        <v>0.2</v>
      </c>
      <c r="AK56" s="50">
        <v>0</v>
      </c>
      <c r="AL56" s="409" t="s">
        <v>392</v>
      </c>
      <c r="AM56" s="50"/>
      <c r="AN56" s="80"/>
      <c r="AO56" s="37">
        <v>110000000</v>
      </c>
      <c r="AP56" s="445"/>
      <c r="AQ56" s="445"/>
      <c r="AR56" s="705"/>
      <c r="AS56" s="445"/>
      <c r="AT56" s="644"/>
      <c r="AU56" s="445"/>
      <c r="AV56" s="445"/>
      <c r="AW56" s="445"/>
      <c r="AX56" s="652"/>
      <c r="AY56" s="657"/>
      <c r="AZ56" s="502"/>
      <c r="BA56" s="502"/>
      <c r="BB56" s="502"/>
      <c r="BC56" s="504"/>
      <c r="BD56" s="657"/>
      <c r="BE56" s="502"/>
      <c r="BF56" s="523"/>
      <c r="BG56" s="502"/>
      <c r="BH56" s="504"/>
      <c r="BI56" s="497"/>
      <c r="BJ56" s="497"/>
      <c r="BK56" s="523"/>
      <c r="BL56" s="523"/>
      <c r="BM56" s="626"/>
      <c r="BN56" s="497"/>
      <c r="BO56" s="497"/>
      <c r="BP56" s="523"/>
      <c r="BQ56" s="502"/>
      <c r="BR56" s="504"/>
      <c r="BS56" s="497"/>
      <c r="BT56" s="497"/>
      <c r="BU56" s="523"/>
      <c r="BV56" s="502"/>
      <c r="BW56" s="504"/>
      <c r="BX56" s="497"/>
      <c r="BY56" s="497"/>
      <c r="BZ56" s="523"/>
      <c r="CA56" s="502"/>
      <c r="CB56" s="504"/>
      <c r="CC56" s="497"/>
      <c r="CD56" s="497"/>
      <c r="CE56" s="523"/>
      <c r="CF56" s="502"/>
      <c r="CG56" s="504"/>
      <c r="CH56" s="672"/>
      <c r="CI56" s="5"/>
      <c r="CJ56" s="5"/>
      <c r="CK56" s="5"/>
      <c r="CL56" s="5"/>
      <c r="CM56" s="5"/>
      <c r="CN56" s="5"/>
      <c r="CO56" s="6"/>
      <c r="CP56" s="6"/>
      <c r="CQ56" s="6"/>
      <c r="CR56" s="6"/>
    </row>
    <row r="57" spans="1:96" s="42" customFormat="1" ht="19.5" customHeight="1" x14ac:dyDescent="0.25">
      <c r="A57" s="5"/>
      <c r="B57" s="115"/>
      <c r="C57" s="150"/>
      <c r="D57" s="834"/>
      <c r="E57" s="145"/>
      <c r="F57" s="113"/>
      <c r="G57" s="134"/>
      <c r="H57" s="587"/>
      <c r="I57" s="724"/>
      <c r="J57" s="602"/>
      <c r="K57" s="587"/>
      <c r="L57" s="587"/>
      <c r="M57" s="602"/>
      <c r="N57" s="602"/>
      <c r="O57" s="602"/>
      <c r="P57" s="551"/>
      <c r="Q57" s="482"/>
      <c r="R57" s="554"/>
      <c r="S57" s="482"/>
      <c r="T57" s="554"/>
      <c r="U57" s="482"/>
      <c r="V57" s="554"/>
      <c r="W57" s="482"/>
      <c r="X57" s="554"/>
      <c r="Y57" s="451"/>
      <c r="Z57" s="454"/>
      <c r="AA57" s="451"/>
      <c r="AB57" s="454"/>
      <c r="AC57" s="451"/>
      <c r="AD57" s="454"/>
      <c r="AE57" s="451"/>
      <c r="AF57" s="454"/>
      <c r="AG57" s="386"/>
      <c r="AH57" s="354"/>
      <c r="AI57" s="27" t="s">
        <v>136</v>
      </c>
      <c r="AJ57" s="57">
        <v>0.45</v>
      </c>
      <c r="AK57" s="50">
        <f>AK58*AJ58+AK59*AJ59+AK60*AJ60</f>
        <v>0.35</v>
      </c>
      <c r="AL57" s="409"/>
      <c r="AM57" s="49" t="s">
        <v>179</v>
      </c>
      <c r="AN57" s="80"/>
      <c r="AO57" s="37"/>
      <c r="AP57" s="445"/>
      <c r="AQ57" s="445"/>
      <c r="AR57" s="705"/>
      <c r="AS57" s="445"/>
      <c r="AT57" s="644"/>
      <c r="AU57" s="445"/>
      <c r="AV57" s="445"/>
      <c r="AW57" s="445"/>
      <c r="AX57" s="652"/>
      <c r="AY57" s="657"/>
      <c r="AZ57" s="502"/>
      <c r="BA57" s="502"/>
      <c r="BB57" s="502"/>
      <c r="BC57" s="504"/>
      <c r="BD57" s="657"/>
      <c r="BE57" s="525"/>
      <c r="BF57" s="523"/>
      <c r="BG57" s="502"/>
      <c r="BH57" s="504"/>
      <c r="BI57" s="497"/>
      <c r="BJ57" s="509"/>
      <c r="BK57" s="523"/>
      <c r="BL57" s="523"/>
      <c r="BM57" s="626"/>
      <c r="BN57" s="497"/>
      <c r="BO57" s="509"/>
      <c r="BP57" s="523"/>
      <c r="BQ57" s="502"/>
      <c r="BR57" s="504"/>
      <c r="BS57" s="497"/>
      <c r="BT57" s="509"/>
      <c r="BU57" s="523"/>
      <c r="BV57" s="502"/>
      <c r="BW57" s="504"/>
      <c r="BX57" s="497"/>
      <c r="BY57" s="509"/>
      <c r="BZ57" s="523"/>
      <c r="CA57" s="502"/>
      <c r="CB57" s="504"/>
      <c r="CC57" s="497"/>
      <c r="CD57" s="509"/>
      <c r="CE57" s="523"/>
      <c r="CF57" s="502"/>
      <c r="CG57" s="504"/>
      <c r="CH57" s="672"/>
      <c r="CI57" s="5"/>
      <c r="CJ57" s="5"/>
      <c r="CK57" s="28"/>
      <c r="CL57" s="5"/>
      <c r="CM57" s="5"/>
      <c r="CN57" s="5"/>
      <c r="CO57" s="6"/>
      <c r="CP57" s="6"/>
      <c r="CQ57" s="6"/>
      <c r="CR57" s="6"/>
    </row>
    <row r="58" spans="1:96" s="42" customFormat="1" ht="57.75" customHeight="1" x14ac:dyDescent="0.25">
      <c r="A58" s="5"/>
      <c r="B58" s="115"/>
      <c r="C58" s="150"/>
      <c r="D58" s="834"/>
      <c r="E58" s="145"/>
      <c r="F58" s="113"/>
      <c r="G58" s="134"/>
      <c r="H58" s="587"/>
      <c r="I58" s="724"/>
      <c r="J58" s="602"/>
      <c r="K58" s="587"/>
      <c r="L58" s="587"/>
      <c r="M58" s="602"/>
      <c r="N58" s="602"/>
      <c r="O58" s="602"/>
      <c r="P58" s="551"/>
      <c r="Q58" s="482"/>
      <c r="R58" s="554"/>
      <c r="S58" s="482"/>
      <c r="T58" s="554"/>
      <c r="U58" s="482"/>
      <c r="V58" s="554"/>
      <c r="W58" s="482"/>
      <c r="X58" s="554"/>
      <c r="Y58" s="451"/>
      <c r="Z58" s="454"/>
      <c r="AA58" s="451"/>
      <c r="AB58" s="454"/>
      <c r="AC58" s="451"/>
      <c r="AD58" s="454"/>
      <c r="AE58" s="451"/>
      <c r="AF58" s="454"/>
      <c r="AG58" s="386"/>
      <c r="AH58" s="354"/>
      <c r="AI58" s="27" t="s">
        <v>137</v>
      </c>
      <c r="AJ58" s="172">
        <v>0.35</v>
      </c>
      <c r="AK58" s="49">
        <v>0.5</v>
      </c>
      <c r="AL58" s="409" t="s">
        <v>398</v>
      </c>
      <c r="AM58" s="49" t="s">
        <v>372</v>
      </c>
      <c r="AN58" s="80" t="s">
        <v>373</v>
      </c>
      <c r="AO58" s="37">
        <v>35570000</v>
      </c>
      <c r="AP58" s="445"/>
      <c r="AQ58" s="445"/>
      <c r="AR58" s="705"/>
      <c r="AS58" s="445"/>
      <c r="AT58" s="445" t="s">
        <v>243</v>
      </c>
      <c r="AU58" s="445" t="s">
        <v>244</v>
      </c>
      <c r="AV58" s="717" t="s">
        <v>247</v>
      </c>
      <c r="AW58" s="445" t="s">
        <v>246</v>
      </c>
      <c r="AX58" s="669">
        <v>11976512</v>
      </c>
      <c r="AY58" s="716">
        <v>11976512</v>
      </c>
      <c r="AZ58" s="669">
        <v>0</v>
      </c>
      <c r="BA58" s="502"/>
      <c r="BB58" s="502"/>
      <c r="BC58" s="504"/>
      <c r="BD58" s="716">
        <v>11976512</v>
      </c>
      <c r="BE58" s="668">
        <v>0</v>
      </c>
      <c r="BF58" s="523"/>
      <c r="BG58" s="502"/>
      <c r="BH58" s="504"/>
      <c r="BI58" s="515">
        <v>11976512</v>
      </c>
      <c r="BJ58" s="513">
        <v>11976512</v>
      </c>
      <c r="BK58" s="523"/>
      <c r="BL58" s="523"/>
      <c r="BM58" s="626"/>
      <c r="BN58" s="515">
        <v>11976512</v>
      </c>
      <c r="BO58" s="513">
        <v>11976512</v>
      </c>
      <c r="BP58" s="523"/>
      <c r="BQ58" s="502"/>
      <c r="BR58" s="504"/>
      <c r="BS58" s="515">
        <v>11976512</v>
      </c>
      <c r="BT58" s="513">
        <v>11976512</v>
      </c>
      <c r="BU58" s="523"/>
      <c r="BV58" s="502"/>
      <c r="BW58" s="504"/>
      <c r="BX58" s="515">
        <v>11976512</v>
      </c>
      <c r="BY58" s="513">
        <v>11976512</v>
      </c>
      <c r="BZ58" s="523"/>
      <c r="CA58" s="502"/>
      <c r="CB58" s="504"/>
      <c r="CC58" s="515">
        <v>11976512</v>
      </c>
      <c r="CD58" s="513">
        <v>11976512</v>
      </c>
      <c r="CE58" s="523"/>
      <c r="CF58" s="502"/>
      <c r="CG58" s="504"/>
      <c r="CH58" s="672"/>
      <c r="CI58" s="5"/>
      <c r="CJ58" s="5"/>
      <c r="CK58" s="5"/>
      <c r="CL58" s="5"/>
      <c r="CM58" s="5"/>
      <c r="CN58" s="5"/>
      <c r="CO58" s="6"/>
      <c r="CP58" s="6"/>
      <c r="CQ58" s="6"/>
      <c r="CR58" s="6"/>
    </row>
    <row r="59" spans="1:96" s="42" customFormat="1" ht="19.5" customHeight="1" x14ac:dyDescent="0.25">
      <c r="A59" s="5"/>
      <c r="B59" s="115"/>
      <c r="C59" s="150"/>
      <c r="D59" s="834"/>
      <c r="E59" s="145"/>
      <c r="F59" s="113"/>
      <c r="G59" s="134"/>
      <c r="H59" s="587"/>
      <c r="I59" s="724"/>
      <c r="J59" s="602"/>
      <c r="K59" s="587"/>
      <c r="L59" s="587"/>
      <c r="M59" s="602"/>
      <c r="N59" s="602"/>
      <c r="O59" s="602"/>
      <c r="P59" s="551"/>
      <c r="Q59" s="482"/>
      <c r="R59" s="554"/>
      <c r="S59" s="482"/>
      <c r="T59" s="554"/>
      <c r="U59" s="482"/>
      <c r="V59" s="554"/>
      <c r="W59" s="482"/>
      <c r="X59" s="554"/>
      <c r="Y59" s="451"/>
      <c r="Z59" s="454"/>
      <c r="AA59" s="451"/>
      <c r="AB59" s="454"/>
      <c r="AC59" s="451"/>
      <c r="AD59" s="454"/>
      <c r="AE59" s="451"/>
      <c r="AF59" s="454"/>
      <c r="AG59" s="386"/>
      <c r="AH59" s="354"/>
      <c r="AI59" s="27" t="s">
        <v>144</v>
      </c>
      <c r="AJ59" s="56">
        <v>0.3</v>
      </c>
      <c r="AK59" s="49">
        <v>0</v>
      </c>
      <c r="AL59" s="409" t="s">
        <v>392</v>
      </c>
      <c r="AM59" s="49"/>
      <c r="AN59" s="80"/>
      <c r="AO59" s="37">
        <v>6000000</v>
      </c>
      <c r="AP59" s="445"/>
      <c r="AQ59" s="445"/>
      <c r="AR59" s="705"/>
      <c r="AS59" s="445"/>
      <c r="AT59" s="445"/>
      <c r="AU59" s="445"/>
      <c r="AV59" s="717"/>
      <c r="AW59" s="445"/>
      <c r="AX59" s="669"/>
      <c r="AY59" s="716"/>
      <c r="AZ59" s="669"/>
      <c r="BA59" s="502"/>
      <c r="BB59" s="502"/>
      <c r="BC59" s="504"/>
      <c r="BD59" s="716"/>
      <c r="BE59" s="669"/>
      <c r="BF59" s="523"/>
      <c r="BG59" s="502"/>
      <c r="BH59" s="504"/>
      <c r="BI59" s="515"/>
      <c r="BJ59" s="515"/>
      <c r="BK59" s="523"/>
      <c r="BL59" s="523"/>
      <c r="BM59" s="626"/>
      <c r="BN59" s="515"/>
      <c r="BO59" s="515"/>
      <c r="BP59" s="523"/>
      <c r="BQ59" s="502"/>
      <c r="BR59" s="504"/>
      <c r="BS59" s="515"/>
      <c r="BT59" s="515"/>
      <c r="BU59" s="523"/>
      <c r="BV59" s="502"/>
      <c r="BW59" s="504"/>
      <c r="BX59" s="515"/>
      <c r="BY59" s="515"/>
      <c r="BZ59" s="523"/>
      <c r="CA59" s="502"/>
      <c r="CB59" s="504"/>
      <c r="CC59" s="515"/>
      <c r="CD59" s="515"/>
      <c r="CE59" s="523"/>
      <c r="CF59" s="502"/>
      <c r="CG59" s="504"/>
      <c r="CH59" s="672"/>
      <c r="CI59" s="5"/>
      <c r="CJ59" s="5"/>
      <c r="CK59" s="5"/>
      <c r="CL59" s="13"/>
      <c r="CM59" s="5"/>
      <c r="CN59" s="5"/>
      <c r="CO59" s="6"/>
      <c r="CP59" s="6"/>
      <c r="CQ59" s="6"/>
      <c r="CR59" s="6"/>
    </row>
    <row r="60" spans="1:96" s="42" customFormat="1" ht="51.75" thickBot="1" x14ac:dyDescent="0.3">
      <c r="A60" s="5"/>
      <c r="B60" s="115"/>
      <c r="C60" s="150"/>
      <c r="D60" s="834"/>
      <c r="E60" s="145"/>
      <c r="F60" s="113"/>
      <c r="G60" s="134"/>
      <c r="H60" s="694"/>
      <c r="I60" s="725"/>
      <c r="J60" s="603"/>
      <c r="K60" s="694"/>
      <c r="L60" s="694"/>
      <c r="M60" s="603"/>
      <c r="N60" s="603"/>
      <c r="O60" s="603"/>
      <c r="P60" s="552"/>
      <c r="Q60" s="483"/>
      <c r="R60" s="555"/>
      <c r="S60" s="483"/>
      <c r="T60" s="555"/>
      <c r="U60" s="483"/>
      <c r="V60" s="555"/>
      <c r="W60" s="483"/>
      <c r="X60" s="555"/>
      <c r="Y60" s="452"/>
      <c r="Z60" s="455"/>
      <c r="AA60" s="452"/>
      <c r="AB60" s="455"/>
      <c r="AC60" s="452"/>
      <c r="AD60" s="455"/>
      <c r="AE60" s="452"/>
      <c r="AF60" s="455"/>
      <c r="AG60" s="387"/>
      <c r="AH60" s="355"/>
      <c r="AI60" s="27" t="s">
        <v>143</v>
      </c>
      <c r="AJ60" s="63">
        <v>0.35</v>
      </c>
      <c r="AK60" s="49">
        <v>0.5</v>
      </c>
      <c r="AL60" s="409" t="s">
        <v>399</v>
      </c>
      <c r="AM60" s="49" t="s">
        <v>409</v>
      </c>
      <c r="AN60" s="80"/>
      <c r="AO60" s="37">
        <v>23000000</v>
      </c>
      <c r="AP60" s="446"/>
      <c r="AQ60" s="446"/>
      <c r="AR60" s="705"/>
      <c r="AS60" s="445"/>
      <c r="AT60" s="143" t="s">
        <v>233</v>
      </c>
      <c r="AU60" s="161" t="s">
        <v>234</v>
      </c>
      <c r="AV60" s="162" t="s">
        <v>235</v>
      </c>
      <c r="AW60" s="143" t="s">
        <v>236</v>
      </c>
      <c r="AX60" s="178">
        <v>24300000</v>
      </c>
      <c r="AY60" s="275">
        <v>24300000</v>
      </c>
      <c r="AZ60" s="163">
        <v>0</v>
      </c>
      <c r="BA60" s="525"/>
      <c r="BB60" s="525"/>
      <c r="BC60" s="526"/>
      <c r="BD60" s="247">
        <v>24300000</v>
      </c>
      <c r="BE60" s="163">
        <v>0</v>
      </c>
      <c r="BF60" s="524"/>
      <c r="BG60" s="525"/>
      <c r="BH60" s="526"/>
      <c r="BI60" s="297">
        <v>24300000</v>
      </c>
      <c r="BJ60" s="298">
        <v>0</v>
      </c>
      <c r="BK60" s="524"/>
      <c r="BL60" s="524"/>
      <c r="BM60" s="653"/>
      <c r="BN60" s="297">
        <v>24300000</v>
      </c>
      <c r="BO60" s="298">
        <v>0</v>
      </c>
      <c r="BP60" s="524"/>
      <c r="BQ60" s="525"/>
      <c r="BR60" s="526"/>
      <c r="BS60" s="320">
        <v>24300000</v>
      </c>
      <c r="BT60" s="298">
        <v>0</v>
      </c>
      <c r="BU60" s="524"/>
      <c r="BV60" s="525"/>
      <c r="BW60" s="526"/>
      <c r="BX60" s="370">
        <f>24300000-12711473</f>
        <v>11588527</v>
      </c>
      <c r="BY60" s="298">
        <v>0</v>
      </c>
      <c r="BZ60" s="524"/>
      <c r="CA60" s="525"/>
      <c r="CB60" s="526"/>
      <c r="CC60" s="416">
        <f>24300000-12711473</f>
        <v>11588527</v>
      </c>
      <c r="CD60" s="298">
        <v>0</v>
      </c>
      <c r="CE60" s="524"/>
      <c r="CF60" s="525"/>
      <c r="CG60" s="526"/>
      <c r="CH60" s="673"/>
      <c r="CI60" s="5"/>
      <c r="CJ60" s="5"/>
      <c r="CK60" s="5"/>
      <c r="CL60" s="13"/>
      <c r="CM60" s="13"/>
      <c r="CN60" s="5"/>
      <c r="CO60" s="6"/>
      <c r="CP60" s="6"/>
      <c r="CQ60" s="6"/>
      <c r="CR60" s="6"/>
    </row>
    <row r="61" spans="1:96" s="42" customFormat="1" ht="52.5" customHeight="1" x14ac:dyDescent="0.25">
      <c r="A61" s="5"/>
      <c r="B61" s="115"/>
      <c r="C61" s="150"/>
      <c r="D61" s="834"/>
      <c r="E61" s="145"/>
      <c r="F61" s="113"/>
      <c r="G61" s="134"/>
      <c r="H61" s="444" t="s">
        <v>43</v>
      </c>
      <c r="I61" s="720">
        <v>0.3</v>
      </c>
      <c r="J61" s="718" t="s">
        <v>34</v>
      </c>
      <c r="K61" s="444" t="s">
        <v>44</v>
      </c>
      <c r="L61" s="444">
        <v>0</v>
      </c>
      <c r="M61" s="718">
        <v>1</v>
      </c>
      <c r="N61" s="601">
        <v>1</v>
      </c>
      <c r="O61" s="718">
        <v>1</v>
      </c>
      <c r="P61" s="550">
        <v>1</v>
      </c>
      <c r="Q61" s="590">
        <v>0.1</v>
      </c>
      <c r="R61" s="553">
        <v>0.1</v>
      </c>
      <c r="S61" s="590">
        <v>0.1</v>
      </c>
      <c r="T61" s="553">
        <v>0.1</v>
      </c>
      <c r="U61" s="590">
        <v>0.1</v>
      </c>
      <c r="V61" s="553">
        <v>0.1</v>
      </c>
      <c r="W61" s="590">
        <v>0.1</v>
      </c>
      <c r="X61" s="553">
        <v>0.1</v>
      </c>
      <c r="Y61" s="447">
        <v>0.1</v>
      </c>
      <c r="Z61" s="456">
        <v>0.1</v>
      </c>
      <c r="AA61" s="447">
        <v>0.1</v>
      </c>
      <c r="AB61" s="456">
        <v>0.1</v>
      </c>
      <c r="AC61" s="447">
        <v>0.35</v>
      </c>
      <c r="AD61" s="456">
        <v>0.35</v>
      </c>
      <c r="AE61" s="447">
        <f>AK61*AJ61+AK62*AJ62+AK63*AJ63</f>
        <v>0.75</v>
      </c>
      <c r="AF61" s="456">
        <f>AE61/P61</f>
        <v>0.75</v>
      </c>
      <c r="AG61" s="395"/>
      <c r="AH61" s="349"/>
      <c r="AI61" s="35" t="s">
        <v>134</v>
      </c>
      <c r="AJ61" s="67">
        <v>0.25</v>
      </c>
      <c r="AK61" s="50">
        <v>1</v>
      </c>
      <c r="AL61" s="409" t="s">
        <v>392</v>
      </c>
      <c r="AM61" s="50" t="s">
        <v>382</v>
      </c>
      <c r="AN61" s="80" t="s">
        <v>383</v>
      </c>
      <c r="AO61" s="36">
        <v>5580000</v>
      </c>
      <c r="AP61" s="444" t="s">
        <v>25</v>
      </c>
      <c r="AQ61" s="444" t="s">
        <v>26</v>
      </c>
      <c r="AR61" s="705"/>
      <c r="AS61" s="445"/>
      <c r="AT61" s="643"/>
      <c r="AU61" s="444"/>
      <c r="AV61" s="715"/>
      <c r="AW61" s="444"/>
      <c r="AX61" s="683"/>
      <c r="AY61" s="712"/>
      <c r="AZ61" s="501"/>
      <c r="BA61" s="683"/>
      <c r="BB61" s="501"/>
      <c r="BC61" s="462"/>
      <c r="BD61" s="656"/>
      <c r="BE61" s="501"/>
      <c r="BF61" s="522"/>
      <c r="BG61" s="501"/>
      <c r="BH61" s="462"/>
      <c r="BI61" s="527"/>
      <c r="BJ61" s="522"/>
      <c r="BK61" s="522"/>
      <c r="BL61" s="522"/>
      <c r="BM61" s="625"/>
      <c r="BN61" s="527"/>
      <c r="BO61" s="522"/>
      <c r="BP61" s="522"/>
      <c r="BQ61" s="501"/>
      <c r="BR61" s="462"/>
      <c r="BS61" s="527"/>
      <c r="BT61" s="522"/>
      <c r="BU61" s="522"/>
      <c r="BV61" s="501"/>
      <c r="BW61" s="462"/>
      <c r="BX61" s="527"/>
      <c r="BY61" s="522"/>
      <c r="BZ61" s="522"/>
      <c r="CA61" s="501"/>
      <c r="CB61" s="462"/>
      <c r="CC61" s="527"/>
      <c r="CD61" s="522"/>
      <c r="CE61" s="522"/>
      <c r="CF61" s="501"/>
      <c r="CG61" s="462"/>
      <c r="CH61" s="671"/>
      <c r="CI61" s="5"/>
      <c r="CJ61" s="5"/>
      <c r="CK61" s="5"/>
      <c r="CL61" s="5"/>
      <c r="CM61" s="39"/>
      <c r="CN61" s="5"/>
      <c r="CO61" s="6"/>
      <c r="CP61" s="6"/>
      <c r="CQ61" s="6"/>
      <c r="CR61" s="6"/>
    </row>
    <row r="62" spans="1:96" s="42" customFormat="1" ht="32.25" customHeight="1" x14ac:dyDescent="0.25">
      <c r="A62" s="5"/>
      <c r="B62" s="115"/>
      <c r="C62" s="150"/>
      <c r="D62" s="834"/>
      <c r="E62" s="145"/>
      <c r="F62" s="113"/>
      <c r="G62" s="134"/>
      <c r="H62" s="445"/>
      <c r="I62" s="721"/>
      <c r="J62" s="717"/>
      <c r="K62" s="445"/>
      <c r="L62" s="445"/>
      <c r="M62" s="717"/>
      <c r="N62" s="602"/>
      <c r="O62" s="717"/>
      <c r="P62" s="551"/>
      <c r="Q62" s="591"/>
      <c r="R62" s="554"/>
      <c r="S62" s="591"/>
      <c r="T62" s="554"/>
      <c r="U62" s="591"/>
      <c r="V62" s="554"/>
      <c r="W62" s="591"/>
      <c r="X62" s="554"/>
      <c r="Y62" s="448"/>
      <c r="Z62" s="457"/>
      <c r="AA62" s="448"/>
      <c r="AB62" s="457"/>
      <c r="AC62" s="448"/>
      <c r="AD62" s="457"/>
      <c r="AE62" s="448"/>
      <c r="AF62" s="457"/>
      <c r="AG62" s="396"/>
      <c r="AH62" s="350"/>
      <c r="AI62" s="35" t="s">
        <v>135</v>
      </c>
      <c r="AJ62" s="67">
        <v>0.25</v>
      </c>
      <c r="AK62" s="50">
        <v>0</v>
      </c>
      <c r="AL62" s="409" t="s">
        <v>391</v>
      </c>
      <c r="AM62" s="50"/>
      <c r="AN62" s="80"/>
      <c r="AO62" s="36">
        <v>10000000</v>
      </c>
      <c r="AP62" s="445"/>
      <c r="AQ62" s="445"/>
      <c r="AR62" s="705"/>
      <c r="AS62" s="445"/>
      <c r="AT62" s="644"/>
      <c r="AU62" s="445"/>
      <c r="AV62" s="445"/>
      <c r="AW62" s="445"/>
      <c r="AX62" s="652"/>
      <c r="AY62" s="713"/>
      <c r="AZ62" s="502"/>
      <c r="BA62" s="652"/>
      <c r="BB62" s="502"/>
      <c r="BC62" s="504"/>
      <c r="BD62" s="657"/>
      <c r="BE62" s="502"/>
      <c r="BF62" s="523"/>
      <c r="BG62" s="502"/>
      <c r="BH62" s="504"/>
      <c r="BI62" s="528"/>
      <c r="BJ62" s="523"/>
      <c r="BK62" s="523"/>
      <c r="BL62" s="523"/>
      <c r="BM62" s="626"/>
      <c r="BN62" s="528"/>
      <c r="BO62" s="523"/>
      <c r="BP62" s="523"/>
      <c r="BQ62" s="502"/>
      <c r="BR62" s="504"/>
      <c r="BS62" s="528"/>
      <c r="BT62" s="523"/>
      <c r="BU62" s="523"/>
      <c r="BV62" s="502"/>
      <c r="BW62" s="504"/>
      <c r="BX62" s="528"/>
      <c r="BY62" s="523"/>
      <c r="BZ62" s="523"/>
      <c r="CA62" s="502"/>
      <c r="CB62" s="504"/>
      <c r="CC62" s="528"/>
      <c r="CD62" s="523"/>
      <c r="CE62" s="523"/>
      <c r="CF62" s="502"/>
      <c r="CG62" s="504"/>
      <c r="CH62" s="672"/>
      <c r="CI62" s="5"/>
      <c r="CJ62" s="5"/>
      <c r="CK62" s="5"/>
      <c r="CL62" s="5"/>
      <c r="CM62" s="5"/>
      <c r="CN62" s="5"/>
      <c r="CO62" s="6"/>
      <c r="CP62" s="6"/>
      <c r="CQ62" s="6"/>
      <c r="CR62" s="6"/>
    </row>
    <row r="63" spans="1:96" s="42" customFormat="1" ht="132" customHeight="1" x14ac:dyDescent="0.25">
      <c r="A63" s="5"/>
      <c r="B63" s="115"/>
      <c r="C63" s="150"/>
      <c r="D63" s="835"/>
      <c r="E63" s="146"/>
      <c r="F63" s="113"/>
      <c r="G63" s="139"/>
      <c r="H63" s="446"/>
      <c r="I63" s="722"/>
      <c r="J63" s="719"/>
      <c r="K63" s="446"/>
      <c r="L63" s="446"/>
      <c r="M63" s="719"/>
      <c r="N63" s="603"/>
      <c r="O63" s="719"/>
      <c r="P63" s="552"/>
      <c r="Q63" s="592"/>
      <c r="R63" s="555"/>
      <c r="S63" s="592"/>
      <c r="T63" s="555"/>
      <c r="U63" s="592"/>
      <c r="V63" s="555"/>
      <c r="W63" s="592"/>
      <c r="X63" s="555"/>
      <c r="Y63" s="449"/>
      <c r="Z63" s="458"/>
      <c r="AA63" s="449"/>
      <c r="AB63" s="458"/>
      <c r="AC63" s="449"/>
      <c r="AD63" s="458"/>
      <c r="AE63" s="449"/>
      <c r="AF63" s="458"/>
      <c r="AG63" s="397"/>
      <c r="AH63" s="351"/>
      <c r="AI63" s="35" t="s">
        <v>159</v>
      </c>
      <c r="AJ63" s="67">
        <v>0.5</v>
      </c>
      <c r="AK63" s="50">
        <f>5/5</f>
        <v>1</v>
      </c>
      <c r="AL63" s="409" t="s">
        <v>392</v>
      </c>
      <c r="AM63" s="49" t="s">
        <v>407</v>
      </c>
      <c r="AN63" s="80" t="s">
        <v>177</v>
      </c>
      <c r="AO63" s="36">
        <v>10000000</v>
      </c>
      <c r="AP63" s="446"/>
      <c r="AQ63" s="446"/>
      <c r="AR63" s="762"/>
      <c r="AS63" s="446"/>
      <c r="AT63" s="645"/>
      <c r="AU63" s="446"/>
      <c r="AV63" s="446"/>
      <c r="AW63" s="446"/>
      <c r="AX63" s="711"/>
      <c r="AY63" s="714"/>
      <c r="AZ63" s="525"/>
      <c r="BA63" s="711"/>
      <c r="BB63" s="525"/>
      <c r="BC63" s="526"/>
      <c r="BD63" s="658"/>
      <c r="BE63" s="525"/>
      <c r="BF63" s="524"/>
      <c r="BG63" s="525"/>
      <c r="BH63" s="526"/>
      <c r="BI63" s="529"/>
      <c r="BJ63" s="524"/>
      <c r="BK63" s="524"/>
      <c r="BL63" s="524"/>
      <c r="BM63" s="653"/>
      <c r="BN63" s="529"/>
      <c r="BO63" s="524"/>
      <c r="BP63" s="524"/>
      <c r="BQ63" s="525"/>
      <c r="BR63" s="526"/>
      <c r="BS63" s="529"/>
      <c r="BT63" s="524"/>
      <c r="BU63" s="524"/>
      <c r="BV63" s="525"/>
      <c r="BW63" s="526"/>
      <c r="BX63" s="529"/>
      <c r="BY63" s="524"/>
      <c r="BZ63" s="524"/>
      <c r="CA63" s="525"/>
      <c r="CB63" s="526"/>
      <c r="CC63" s="529"/>
      <c r="CD63" s="524"/>
      <c r="CE63" s="524"/>
      <c r="CF63" s="525"/>
      <c r="CG63" s="526"/>
      <c r="CH63" s="673"/>
      <c r="CI63" s="5"/>
      <c r="CJ63" s="5"/>
      <c r="CK63" s="5"/>
      <c r="CL63" s="5"/>
      <c r="CM63" s="5"/>
      <c r="CN63" s="5"/>
      <c r="CO63" s="6"/>
      <c r="CP63" s="6"/>
      <c r="CQ63" s="6"/>
      <c r="CR63" s="6"/>
    </row>
    <row r="64" spans="1:96" s="42" customFormat="1" ht="57" customHeight="1" x14ac:dyDescent="0.25">
      <c r="A64" s="5"/>
      <c r="B64" s="115"/>
      <c r="C64" s="150"/>
      <c r="D64" s="836" t="s">
        <v>45</v>
      </c>
      <c r="E64" s="147">
        <v>0.3</v>
      </c>
      <c r="F64" s="112"/>
      <c r="G64" s="140">
        <v>0.3</v>
      </c>
      <c r="H64" s="22" t="s">
        <v>46</v>
      </c>
      <c r="I64" s="43">
        <v>0.15</v>
      </c>
      <c r="J64" s="127" t="s">
        <v>23</v>
      </c>
      <c r="K64" s="21" t="s">
        <v>47</v>
      </c>
      <c r="L64" s="21">
        <v>0</v>
      </c>
      <c r="M64" s="127">
        <v>4</v>
      </c>
      <c r="N64" s="128">
        <v>2</v>
      </c>
      <c r="O64" s="127">
        <v>1</v>
      </c>
      <c r="P64" s="342">
        <v>1</v>
      </c>
      <c r="Q64" s="332">
        <v>0</v>
      </c>
      <c r="R64" s="333">
        <v>0</v>
      </c>
      <c r="S64" s="332">
        <v>0</v>
      </c>
      <c r="T64" s="333">
        <v>0</v>
      </c>
      <c r="U64" s="332">
        <v>0</v>
      </c>
      <c r="V64" s="333">
        <v>0</v>
      </c>
      <c r="W64" s="332">
        <v>0</v>
      </c>
      <c r="X64" s="333">
        <v>0</v>
      </c>
      <c r="Y64" s="171">
        <v>0</v>
      </c>
      <c r="Z64" s="76">
        <v>0</v>
      </c>
      <c r="AA64" s="171">
        <v>0</v>
      </c>
      <c r="AB64" s="76">
        <v>0</v>
      </c>
      <c r="AC64" s="171">
        <v>0</v>
      </c>
      <c r="AD64" s="76">
        <v>0</v>
      </c>
      <c r="AE64" s="171">
        <f>AK64/AJ64</f>
        <v>0</v>
      </c>
      <c r="AF64" s="76">
        <f>AE64/P64</f>
        <v>0</v>
      </c>
      <c r="AG64" s="76"/>
      <c r="AH64" s="76"/>
      <c r="AI64" s="27" t="s">
        <v>153</v>
      </c>
      <c r="AJ64" s="68">
        <v>1</v>
      </c>
      <c r="AK64" s="52">
        <v>0</v>
      </c>
      <c r="AL64" s="409" t="s">
        <v>392</v>
      </c>
      <c r="AM64" s="50"/>
      <c r="AN64" s="80"/>
      <c r="AO64" s="37">
        <v>5000000</v>
      </c>
      <c r="AP64" s="235" t="s">
        <v>25</v>
      </c>
      <c r="AQ64" s="235" t="s">
        <v>26</v>
      </c>
      <c r="AR64" s="710" t="s">
        <v>126</v>
      </c>
      <c r="AS64" s="444" t="s">
        <v>208</v>
      </c>
      <c r="AT64" s="96" t="s">
        <v>260</v>
      </c>
      <c r="AU64" s="96" t="s">
        <v>261</v>
      </c>
      <c r="AV64" s="96" t="s">
        <v>262</v>
      </c>
      <c r="AW64" s="96" t="s">
        <v>263</v>
      </c>
      <c r="AX64" s="174">
        <v>0</v>
      </c>
      <c r="AY64" s="176">
        <f>5000000+4500000</f>
        <v>9500000</v>
      </c>
      <c r="AZ64" s="37">
        <v>0</v>
      </c>
      <c r="BA64" s="37">
        <f>AY64</f>
        <v>9500000</v>
      </c>
      <c r="BB64" s="174">
        <f>AZ64</f>
        <v>0</v>
      </c>
      <c r="BC64" s="102">
        <f>BB64/BA64</f>
        <v>0</v>
      </c>
      <c r="BD64" s="183">
        <v>9500000</v>
      </c>
      <c r="BE64" s="179">
        <v>0</v>
      </c>
      <c r="BF64" s="187">
        <f>+BD64</f>
        <v>9500000</v>
      </c>
      <c r="BG64" s="174">
        <f>BE64</f>
        <v>0</v>
      </c>
      <c r="BH64" s="102">
        <f>BG64/BF64</f>
        <v>0</v>
      </c>
      <c r="BI64" s="299">
        <v>9500000</v>
      </c>
      <c r="BJ64" s="187">
        <v>0</v>
      </c>
      <c r="BK64" s="187">
        <f>+BI64</f>
        <v>9500000</v>
      </c>
      <c r="BL64" s="186">
        <f>BJ64</f>
        <v>0</v>
      </c>
      <c r="BM64" s="291">
        <f>BL64/BK64</f>
        <v>0</v>
      </c>
      <c r="BN64" s="299">
        <v>9500000</v>
      </c>
      <c r="BO64" s="187">
        <v>0</v>
      </c>
      <c r="BP64" s="187">
        <f>+BN64</f>
        <v>9500000</v>
      </c>
      <c r="BQ64" s="174">
        <f>BO64</f>
        <v>0</v>
      </c>
      <c r="BR64" s="102">
        <f>BQ64/BP64</f>
        <v>0</v>
      </c>
      <c r="BS64" s="299">
        <v>9500000</v>
      </c>
      <c r="BT64" s="187">
        <v>0</v>
      </c>
      <c r="BU64" s="187">
        <f>+BS64</f>
        <v>9500000</v>
      </c>
      <c r="BV64" s="174">
        <f>BT64</f>
        <v>0</v>
      </c>
      <c r="BW64" s="102">
        <f>BV64/BU64</f>
        <v>0</v>
      </c>
      <c r="BX64" s="299">
        <v>9500000</v>
      </c>
      <c r="BY64" s="187"/>
      <c r="BZ64" s="187">
        <f>+BX64</f>
        <v>9500000</v>
      </c>
      <c r="CA64" s="174">
        <f>BY64</f>
        <v>0</v>
      </c>
      <c r="CB64" s="102">
        <f>CA64/BZ64</f>
        <v>0</v>
      </c>
      <c r="CC64" s="299">
        <v>5000000</v>
      </c>
      <c r="CD64" s="187"/>
      <c r="CE64" s="187">
        <f>+CC64</f>
        <v>5000000</v>
      </c>
      <c r="CF64" s="174">
        <f>CD64</f>
        <v>0</v>
      </c>
      <c r="CG64" s="102">
        <f>CF64/CE64</f>
        <v>0</v>
      </c>
      <c r="CH64" s="20"/>
      <c r="CI64" s="5"/>
      <c r="CJ64" s="5"/>
      <c r="CK64" s="5"/>
      <c r="CL64" s="5"/>
      <c r="CM64" s="5"/>
      <c r="CN64" s="5"/>
      <c r="CO64" s="6"/>
      <c r="CP64" s="6"/>
      <c r="CQ64" s="6"/>
      <c r="CR64" s="6"/>
    </row>
    <row r="65" spans="1:96" s="42" customFormat="1" ht="66.75" customHeight="1" x14ac:dyDescent="0.25">
      <c r="A65" s="11"/>
      <c r="B65" s="115"/>
      <c r="C65" s="150"/>
      <c r="D65" s="837"/>
      <c r="E65" s="145"/>
      <c r="F65" s="113"/>
      <c r="G65" s="134"/>
      <c r="H65" s="794" t="s">
        <v>48</v>
      </c>
      <c r="I65" s="841">
        <v>0.25</v>
      </c>
      <c r="J65" s="772" t="s">
        <v>34</v>
      </c>
      <c r="K65" s="766" t="s">
        <v>49</v>
      </c>
      <c r="L65" s="766">
        <v>0</v>
      </c>
      <c r="M65" s="772">
        <v>1</v>
      </c>
      <c r="N65" s="844">
        <v>1</v>
      </c>
      <c r="O65" s="772">
        <v>1</v>
      </c>
      <c r="P65" s="872">
        <v>1</v>
      </c>
      <c r="Q65" s="556">
        <v>5.4161904761904758E-2</v>
      </c>
      <c r="R65" s="559">
        <v>5.4161904761904758E-2</v>
      </c>
      <c r="S65" s="556">
        <v>6.7415873015872999E-2</v>
      </c>
      <c r="T65" s="559">
        <v>6.7415873015872999E-2</v>
      </c>
      <c r="U65" s="556">
        <v>0.13154285714285713</v>
      </c>
      <c r="V65" s="569">
        <v>0.13154285714285713</v>
      </c>
      <c r="W65" s="556">
        <v>0.17779285714285714</v>
      </c>
      <c r="X65" s="559">
        <v>0.17779285714285714</v>
      </c>
      <c r="Y65" s="459">
        <v>0.17779285714285714</v>
      </c>
      <c r="Z65" s="480">
        <v>0.17779285714285714</v>
      </c>
      <c r="AA65" s="459">
        <v>0.19931071428571429</v>
      </c>
      <c r="AB65" s="480">
        <v>0.19931071428571429</v>
      </c>
      <c r="AC65" s="459">
        <v>0.40431071428571402</v>
      </c>
      <c r="AD65" s="480">
        <v>0.40431071428571402</v>
      </c>
      <c r="AE65" s="459">
        <f>AK85*AJ85+AK84*AJ84+AK76*AJ76+AK75*AJ75+AK67*AJ67+AK66*AJ66+AK65*AJ65</f>
        <v>0.65192023809523814</v>
      </c>
      <c r="AF65" s="462">
        <f>AE65/P65</f>
        <v>0.65192023809523814</v>
      </c>
      <c r="AG65" s="375"/>
      <c r="AH65" s="375"/>
      <c r="AI65" s="428" t="s">
        <v>112</v>
      </c>
      <c r="AJ65" s="68">
        <v>0.05</v>
      </c>
      <c r="AK65" s="52">
        <v>0</v>
      </c>
      <c r="AL65" s="409" t="s">
        <v>392</v>
      </c>
      <c r="AM65" s="50"/>
      <c r="AN65" s="80"/>
      <c r="AO65" s="36">
        <v>0</v>
      </c>
      <c r="AP65" s="766" t="s">
        <v>25</v>
      </c>
      <c r="AQ65" s="766" t="s">
        <v>26</v>
      </c>
      <c r="AR65" s="705"/>
      <c r="AS65" s="445"/>
      <c r="AT65" s="710" t="s">
        <v>256</v>
      </c>
      <c r="AU65" s="710" t="s">
        <v>255</v>
      </c>
      <c r="AV65" s="710" t="s">
        <v>257</v>
      </c>
      <c r="AW65" s="710" t="s">
        <v>258</v>
      </c>
      <c r="AX65" s="635">
        <v>120000000</v>
      </c>
      <c r="AY65" s="686">
        <v>120000000</v>
      </c>
      <c r="AZ65" s="686">
        <v>30783000</v>
      </c>
      <c r="BA65" s="686">
        <f>+AY65+AY71+AY76+AY77+AY78+AY82+AY83+AY85+AY80+AY81</f>
        <v>2765831013</v>
      </c>
      <c r="BB65" s="707">
        <f>+AZ65+AZ71+AZ76+AZ77+AZ78+AZ80+AZ81+AZ82+AZ83+AZ85</f>
        <v>908452280</v>
      </c>
      <c r="BC65" s="493">
        <f>+BB65/BA65</f>
        <v>0.32845545361595813</v>
      </c>
      <c r="BD65" s="516">
        <v>120000000</v>
      </c>
      <c r="BE65" s="516">
        <v>41349000</v>
      </c>
      <c r="BF65" s="487">
        <f>+BD65+BD71+BD76+BD77+BD78+BD80+BD81+BD82+BD83+BD85</f>
        <v>2765831013</v>
      </c>
      <c r="BG65" s="490">
        <f>+BE65+BE71+BE76+BE77+BE78+BE80+BE81+BE82+BE83+BE85</f>
        <v>1022683040</v>
      </c>
      <c r="BH65" s="493">
        <f>+BG65/BF65</f>
        <v>0.36975615473005041</v>
      </c>
      <c r="BI65" s="484">
        <v>120000000</v>
      </c>
      <c r="BJ65" s="484">
        <v>51915000</v>
      </c>
      <c r="BK65" s="487">
        <f>+BI65+BI71+BI76+BI77+BI78+BI80+BI81+BI82+BI83+BI85</f>
        <v>2765831013</v>
      </c>
      <c r="BL65" s="635">
        <f>+BJ65+BJ71+BJ76+BJ77+BJ78+BJ80+BJ81+BJ82+BJ83+BJ85</f>
        <v>1129973800</v>
      </c>
      <c r="BM65" s="638">
        <f>+BL65/BK65</f>
        <v>0.40854766422419891</v>
      </c>
      <c r="BN65" s="484">
        <v>120000000</v>
      </c>
      <c r="BO65" s="531">
        <v>66251000</v>
      </c>
      <c r="BP65" s="487">
        <f>+BN65+BN71+BN76+BN77+BN78+BN80+BN81+BN82+BN83+BN85</f>
        <v>2765831013</v>
      </c>
      <c r="BQ65" s="490">
        <f>+BO65+BO71+BO76+BO77+BO78+BO80+BO81+BO82+BO83+BO85</f>
        <v>1627910223</v>
      </c>
      <c r="BR65" s="493">
        <f>+BQ65/BP65</f>
        <v>0.58857906189802345</v>
      </c>
      <c r="BS65" s="484">
        <v>120000000</v>
      </c>
      <c r="BT65" s="531">
        <v>67167000</v>
      </c>
      <c r="BU65" s="487">
        <f>+BS65+BS71+BS76+BS77+BS78+BS80+BS81+BS82+BS83+BS85</f>
        <v>2765831013</v>
      </c>
      <c r="BV65" s="490">
        <f>+BT65+BT71+BT76+BT77+BT78+BT80+BT81+BT82+BT83+BT85</f>
        <v>1662161223</v>
      </c>
      <c r="BW65" s="493">
        <f>+BV65/BU65</f>
        <v>0.60096268180792145</v>
      </c>
      <c r="BX65" s="484">
        <v>120000000</v>
      </c>
      <c r="BY65" s="531">
        <v>87383000</v>
      </c>
      <c r="BZ65" s="487">
        <f>+BX65+BX71+BX76+BX77+BX78+BX80+BX81+BX82+BX83+BX85</f>
        <v>2765831013</v>
      </c>
      <c r="CA65" s="490">
        <f>+BY65+BY71+BY76+BY77+BY78+BY80+BY81+BY82+BY83+BY85</f>
        <v>1858685743</v>
      </c>
      <c r="CB65" s="493">
        <f>+CA65/BZ65</f>
        <v>0.67201710236951484</v>
      </c>
      <c r="CC65" s="513">
        <v>120000000</v>
      </c>
      <c r="CD65" s="531">
        <v>97949000</v>
      </c>
      <c r="CE65" s="487">
        <f>+CC65+CC71+CC76+CC77+CC78+CC80+CC81+CC82+CC83+CC85</f>
        <v>2770331013</v>
      </c>
      <c r="CF65" s="490">
        <f>+CD65+CD71+CD76+CD77+CD78+CD80+CD81+CD82+CD83+CD85</f>
        <v>1956728003</v>
      </c>
      <c r="CG65" s="493">
        <f>+CF65/CE65</f>
        <v>0.70631559687918055</v>
      </c>
      <c r="CH65" s="671"/>
      <c r="CI65" s="11"/>
      <c r="CJ65" s="11"/>
      <c r="CK65" s="11"/>
      <c r="CL65" s="11"/>
      <c r="CM65" s="11"/>
      <c r="CN65" s="11"/>
      <c r="CO65" s="6"/>
      <c r="CP65" s="6"/>
      <c r="CQ65" s="6"/>
      <c r="CR65" s="6"/>
    </row>
    <row r="66" spans="1:96" s="42" customFormat="1" ht="66.75" customHeight="1" x14ac:dyDescent="0.25">
      <c r="A66" s="11"/>
      <c r="B66" s="115"/>
      <c r="C66" s="150"/>
      <c r="D66" s="837"/>
      <c r="E66" s="145"/>
      <c r="F66" s="113"/>
      <c r="G66" s="134"/>
      <c r="H66" s="753"/>
      <c r="I66" s="842"/>
      <c r="J66" s="773"/>
      <c r="K66" s="753"/>
      <c r="L66" s="753"/>
      <c r="M66" s="773"/>
      <c r="N66" s="747"/>
      <c r="O66" s="773"/>
      <c r="P66" s="750"/>
      <c r="Q66" s="557"/>
      <c r="R66" s="560"/>
      <c r="S66" s="557"/>
      <c r="T66" s="560"/>
      <c r="U66" s="557"/>
      <c r="V66" s="570"/>
      <c r="W66" s="557"/>
      <c r="X66" s="560"/>
      <c r="Y66" s="460"/>
      <c r="Z66" s="463"/>
      <c r="AA66" s="460"/>
      <c r="AB66" s="463"/>
      <c r="AC66" s="460"/>
      <c r="AD66" s="463"/>
      <c r="AE66" s="460"/>
      <c r="AF66" s="463"/>
      <c r="AG66" s="376"/>
      <c r="AH66" s="376"/>
      <c r="AI66" s="428" t="s">
        <v>111</v>
      </c>
      <c r="AJ66" s="123">
        <v>0.1</v>
      </c>
      <c r="AK66" s="52">
        <v>1</v>
      </c>
      <c r="AL66" s="409" t="s">
        <v>391</v>
      </c>
      <c r="AM66" s="49" t="s">
        <v>408</v>
      </c>
      <c r="AN66" s="80"/>
      <c r="AO66" s="36">
        <v>2400000</v>
      </c>
      <c r="AP66" s="753"/>
      <c r="AQ66" s="753"/>
      <c r="AR66" s="705"/>
      <c r="AS66" s="445"/>
      <c r="AT66" s="705"/>
      <c r="AU66" s="705"/>
      <c r="AV66" s="705"/>
      <c r="AW66" s="705"/>
      <c r="AX66" s="636"/>
      <c r="AY66" s="687"/>
      <c r="AZ66" s="687"/>
      <c r="BA66" s="687"/>
      <c r="BB66" s="708"/>
      <c r="BC66" s="494"/>
      <c r="BD66" s="517"/>
      <c r="BE66" s="517"/>
      <c r="BF66" s="488"/>
      <c r="BG66" s="491"/>
      <c r="BH66" s="494"/>
      <c r="BI66" s="485"/>
      <c r="BJ66" s="485"/>
      <c r="BK66" s="488"/>
      <c r="BL66" s="636"/>
      <c r="BM66" s="639"/>
      <c r="BN66" s="485"/>
      <c r="BO66" s="532"/>
      <c r="BP66" s="488"/>
      <c r="BQ66" s="491"/>
      <c r="BR66" s="494"/>
      <c r="BS66" s="485"/>
      <c r="BT66" s="532"/>
      <c r="BU66" s="488"/>
      <c r="BV66" s="491"/>
      <c r="BW66" s="494"/>
      <c r="BX66" s="485"/>
      <c r="BY66" s="532"/>
      <c r="BZ66" s="488"/>
      <c r="CA66" s="491"/>
      <c r="CB66" s="494"/>
      <c r="CC66" s="515"/>
      <c r="CD66" s="532"/>
      <c r="CE66" s="488"/>
      <c r="CF66" s="491"/>
      <c r="CG66" s="494"/>
      <c r="CH66" s="672"/>
      <c r="CI66" s="11"/>
      <c r="CJ66" s="11"/>
      <c r="CK66" s="11"/>
      <c r="CL66" s="11"/>
      <c r="CM66" s="11"/>
      <c r="CN66" s="11"/>
      <c r="CO66" s="6"/>
      <c r="CP66" s="6"/>
      <c r="CQ66" s="6"/>
      <c r="CR66" s="6"/>
    </row>
    <row r="67" spans="1:96" s="42" customFormat="1" ht="66.75" customHeight="1" x14ac:dyDescent="0.25">
      <c r="A67" s="14"/>
      <c r="B67" s="115"/>
      <c r="C67" s="150"/>
      <c r="D67" s="837"/>
      <c r="E67" s="145"/>
      <c r="F67" s="113"/>
      <c r="G67" s="134"/>
      <c r="H67" s="753"/>
      <c r="I67" s="842"/>
      <c r="J67" s="773"/>
      <c r="K67" s="753"/>
      <c r="L67" s="753"/>
      <c r="M67" s="773"/>
      <c r="N67" s="747"/>
      <c r="O67" s="773"/>
      <c r="P67" s="750"/>
      <c r="Q67" s="557"/>
      <c r="R67" s="560"/>
      <c r="S67" s="557"/>
      <c r="T67" s="560"/>
      <c r="U67" s="557"/>
      <c r="V67" s="570"/>
      <c r="W67" s="557"/>
      <c r="X67" s="560"/>
      <c r="Y67" s="460"/>
      <c r="Z67" s="463"/>
      <c r="AA67" s="460"/>
      <c r="AB67" s="463"/>
      <c r="AC67" s="460"/>
      <c r="AD67" s="463"/>
      <c r="AE67" s="460"/>
      <c r="AF67" s="463"/>
      <c r="AG67" s="384"/>
      <c r="AH67" s="352"/>
      <c r="AI67" s="614" t="s">
        <v>114</v>
      </c>
      <c r="AJ67" s="612">
        <v>0.3</v>
      </c>
      <c r="AK67" s="610">
        <f>AK69*AJ69+AK70*AJ70+AK71*AJ71+AK72*AJ72+AK73*AJ73+AK74*AJ74</f>
        <v>0.73626190476190478</v>
      </c>
      <c r="AL67" s="442"/>
      <c r="AM67" s="608" t="s">
        <v>176</v>
      </c>
      <c r="AN67" s="265"/>
      <c r="AO67" s="125"/>
      <c r="AP67" s="753"/>
      <c r="AQ67" s="753"/>
      <c r="AR67" s="705"/>
      <c r="AS67" s="445"/>
      <c r="AT67" s="705"/>
      <c r="AU67" s="705"/>
      <c r="AV67" s="705"/>
      <c r="AW67" s="705"/>
      <c r="AX67" s="636"/>
      <c r="AY67" s="687"/>
      <c r="AZ67" s="687"/>
      <c r="BA67" s="687"/>
      <c r="BB67" s="708"/>
      <c r="BC67" s="494"/>
      <c r="BD67" s="517"/>
      <c r="BE67" s="517"/>
      <c r="BF67" s="488"/>
      <c r="BG67" s="491"/>
      <c r="BH67" s="494"/>
      <c r="BI67" s="485"/>
      <c r="BJ67" s="485"/>
      <c r="BK67" s="488"/>
      <c r="BL67" s="636"/>
      <c r="BM67" s="639"/>
      <c r="BN67" s="485"/>
      <c r="BO67" s="532"/>
      <c r="BP67" s="488"/>
      <c r="BQ67" s="491"/>
      <c r="BR67" s="494"/>
      <c r="BS67" s="485"/>
      <c r="BT67" s="532"/>
      <c r="BU67" s="488"/>
      <c r="BV67" s="491"/>
      <c r="BW67" s="494"/>
      <c r="BX67" s="485"/>
      <c r="BY67" s="532"/>
      <c r="BZ67" s="488"/>
      <c r="CA67" s="491"/>
      <c r="CB67" s="494"/>
      <c r="CC67" s="515"/>
      <c r="CD67" s="532"/>
      <c r="CE67" s="488"/>
      <c r="CF67" s="491"/>
      <c r="CG67" s="494"/>
      <c r="CH67" s="672"/>
      <c r="CI67" s="11"/>
      <c r="CJ67" s="11"/>
      <c r="CK67" s="15"/>
      <c r="CL67" s="15"/>
      <c r="CM67" s="11"/>
      <c r="CN67" s="11"/>
      <c r="CO67" s="6"/>
      <c r="CP67" s="6"/>
      <c r="CQ67" s="6"/>
      <c r="CR67" s="6"/>
    </row>
    <row r="68" spans="1:96" s="42" customFormat="1" ht="66.75" customHeight="1" x14ac:dyDescent="0.25">
      <c r="A68" s="14"/>
      <c r="B68" s="115"/>
      <c r="C68" s="150"/>
      <c r="D68" s="837"/>
      <c r="E68" s="145"/>
      <c r="F68" s="113"/>
      <c r="G68" s="134"/>
      <c r="H68" s="753"/>
      <c r="I68" s="842"/>
      <c r="J68" s="773"/>
      <c r="K68" s="753"/>
      <c r="L68" s="753"/>
      <c r="M68" s="773"/>
      <c r="N68" s="747"/>
      <c r="O68" s="773"/>
      <c r="P68" s="750"/>
      <c r="Q68" s="557"/>
      <c r="R68" s="560"/>
      <c r="S68" s="557"/>
      <c r="T68" s="560"/>
      <c r="U68" s="557"/>
      <c r="V68" s="570"/>
      <c r="W68" s="557"/>
      <c r="X68" s="560"/>
      <c r="Y68" s="460"/>
      <c r="Z68" s="463"/>
      <c r="AA68" s="460"/>
      <c r="AB68" s="463"/>
      <c r="AC68" s="460"/>
      <c r="AD68" s="463"/>
      <c r="AE68" s="460"/>
      <c r="AF68" s="463"/>
      <c r="AG68" s="384"/>
      <c r="AH68" s="352"/>
      <c r="AI68" s="615"/>
      <c r="AJ68" s="613"/>
      <c r="AK68" s="611"/>
      <c r="AL68" s="443"/>
      <c r="AM68" s="609"/>
      <c r="AN68" s="266"/>
      <c r="AO68" s="126"/>
      <c r="AP68" s="753"/>
      <c r="AQ68" s="753"/>
      <c r="AR68" s="705"/>
      <c r="AS68" s="445"/>
      <c r="AT68" s="705"/>
      <c r="AU68" s="705"/>
      <c r="AV68" s="705"/>
      <c r="AW68" s="705"/>
      <c r="AX68" s="636"/>
      <c r="AY68" s="687"/>
      <c r="AZ68" s="687"/>
      <c r="BA68" s="687"/>
      <c r="BB68" s="708"/>
      <c r="BC68" s="494"/>
      <c r="BD68" s="517"/>
      <c r="BE68" s="517"/>
      <c r="BF68" s="488"/>
      <c r="BG68" s="491"/>
      <c r="BH68" s="494"/>
      <c r="BI68" s="485"/>
      <c r="BJ68" s="485"/>
      <c r="BK68" s="488"/>
      <c r="BL68" s="636"/>
      <c r="BM68" s="639"/>
      <c r="BN68" s="485"/>
      <c r="BO68" s="532"/>
      <c r="BP68" s="488"/>
      <c r="BQ68" s="491"/>
      <c r="BR68" s="494"/>
      <c r="BS68" s="485"/>
      <c r="BT68" s="532"/>
      <c r="BU68" s="488"/>
      <c r="BV68" s="491"/>
      <c r="BW68" s="494"/>
      <c r="BX68" s="485"/>
      <c r="BY68" s="532"/>
      <c r="BZ68" s="488"/>
      <c r="CA68" s="491"/>
      <c r="CB68" s="494"/>
      <c r="CC68" s="515"/>
      <c r="CD68" s="532"/>
      <c r="CE68" s="488"/>
      <c r="CF68" s="491"/>
      <c r="CG68" s="494"/>
      <c r="CH68" s="672"/>
      <c r="CI68" s="11"/>
      <c r="CJ68" s="11"/>
      <c r="CK68" s="15"/>
      <c r="CL68" s="15"/>
      <c r="CM68" s="11"/>
      <c r="CN68" s="11"/>
      <c r="CO68" s="6"/>
      <c r="CP68" s="6"/>
      <c r="CQ68" s="6"/>
      <c r="CR68" s="6"/>
    </row>
    <row r="69" spans="1:96" s="42" customFormat="1" ht="66.75" customHeight="1" x14ac:dyDescent="0.25">
      <c r="A69" s="14"/>
      <c r="B69" s="115"/>
      <c r="C69" s="150"/>
      <c r="D69" s="837"/>
      <c r="E69" s="145"/>
      <c r="F69" s="113"/>
      <c r="G69" s="134"/>
      <c r="H69" s="753"/>
      <c r="I69" s="842"/>
      <c r="J69" s="773"/>
      <c r="K69" s="753"/>
      <c r="L69" s="753"/>
      <c r="M69" s="773"/>
      <c r="N69" s="747"/>
      <c r="O69" s="773"/>
      <c r="P69" s="750"/>
      <c r="Q69" s="557"/>
      <c r="R69" s="560"/>
      <c r="S69" s="557"/>
      <c r="T69" s="560"/>
      <c r="U69" s="557"/>
      <c r="V69" s="570"/>
      <c r="W69" s="557"/>
      <c r="X69" s="560"/>
      <c r="Y69" s="460"/>
      <c r="Z69" s="463"/>
      <c r="AA69" s="460"/>
      <c r="AB69" s="463"/>
      <c r="AC69" s="460"/>
      <c r="AD69" s="463"/>
      <c r="AE69" s="460"/>
      <c r="AF69" s="463"/>
      <c r="AG69" s="376"/>
      <c r="AH69" s="376"/>
      <c r="AI69" s="428" t="s">
        <v>154</v>
      </c>
      <c r="AJ69" s="429">
        <v>0.1</v>
      </c>
      <c r="AK69" s="89">
        <f>34/48</f>
        <v>0.70833333333333337</v>
      </c>
      <c r="AL69" s="409" t="s">
        <v>392</v>
      </c>
      <c r="AM69" s="49" t="s">
        <v>410</v>
      </c>
      <c r="AN69" s="80" t="s">
        <v>175</v>
      </c>
      <c r="AO69" s="36">
        <v>25000000</v>
      </c>
      <c r="AP69" s="753"/>
      <c r="AQ69" s="753"/>
      <c r="AR69" s="705"/>
      <c r="AS69" s="445"/>
      <c r="AT69" s="705"/>
      <c r="AU69" s="705"/>
      <c r="AV69" s="705"/>
      <c r="AW69" s="705"/>
      <c r="AX69" s="636"/>
      <c r="AY69" s="687"/>
      <c r="AZ69" s="687"/>
      <c r="BA69" s="687"/>
      <c r="BB69" s="708"/>
      <c r="BC69" s="494"/>
      <c r="BD69" s="517"/>
      <c r="BE69" s="517"/>
      <c r="BF69" s="488"/>
      <c r="BG69" s="491"/>
      <c r="BH69" s="494"/>
      <c r="BI69" s="485"/>
      <c r="BJ69" s="485"/>
      <c r="BK69" s="488"/>
      <c r="BL69" s="636"/>
      <c r="BM69" s="639"/>
      <c r="BN69" s="485"/>
      <c r="BO69" s="532"/>
      <c r="BP69" s="488"/>
      <c r="BQ69" s="491"/>
      <c r="BR69" s="494"/>
      <c r="BS69" s="485"/>
      <c r="BT69" s="532"/>
      <c r="BU69" s="488"/>
      <c r="BV69" s="491"/>
      <c r="BW69" s="494"/>
      <c r="BX69" s="485"/>
      <c r="BY69" s="532"/>
      <c r="BZ69" s="488"/>
      <c r="CA69" s="491"/>
      <c r="CB69" s="494"/>
      <c r="CC69" s="515"/>
      <c r="CD69" s="532"/>
      <c r="CE69" s="488"/>
      <c r="CF69" s="491"/>
      <c r="CG69" s="494"/>
      <c r="CH69" s="672"/>
      <c r="CI69" s="11"/>
      <c r="CJ69" s="29"/>
      <c r="CK69" s="15"/>
      <c r="CL69" s="15"/>
      <c r="CM69" s="11"/>
      <c r="CN69" s="11"/>
      <c r="CO69" s="6"/>
      <c r="CP69" s="6"/>
      <c r="CQ69" s="6"/>
      <c r="CR69" s="6"/>
    </row>
    <row r="70" spans="1:96" s="42" customFormat="1" ht="66.75" customHeight="1" x14ac:dyDescent="0.25">
      <c r="A70" s="14"/>
      <c r="B70" s="115"/>
      <c r="C70" s="150"/>
      <c r="D70" s="837"/>
      <c r="E70" s="145"/>
      <c r="F70" s="113"/>
      <c r="G70" s="134"/>
      <c r="H70" s="753"/>
      <c r="I70" s="842"/>
      <c r="J70" s="773"/>
      <c r="K70" s="753"/>
      <c r="L70" s="753"/>
      <c r="M70" s="773"/>
      <c r="N70" s="747"/>
      <c r="O70" s="773"/>
      <c r="P70" s="750"/>
      <c r="Q70" s="557"/>
      <c r="R70" s="560"/>
      <c r="S70" s="557"/>
      <c r="T70" s="560"/>
      <c r="U70" s="557"/>
      <c r="V70" s="570"/>
      <c r="W70" s="557"/>
      <c r="X70" s="560"/>
      <c r="Y70" s="460"/>
      <c r="Z70" s="463"/>
      <c r="AA70" s="460"/>
      <c r="AB70" s="463"/>
      <c r="AC70" s="460"/>
      <c r="AD70" s="463"/>
      <c r="AE70" s="460"/>
      <c r="AF70" s="463"/>
      <c r="AG70" s="377"/>
      <c r="AH70" s="377"/>
      <c r="AI70" s="86" t="s">
        <v>155</v>
      </c>
      <c r="AJ70" s="64">
        <v>0.15</v>
      </c>
      <c r="AK70" s="49">
        <f>34/42</f>
        <v>0.80952380952380953</v>
      </c>
      <c r="AL70" s="409" t="s">
        <v>392</v>
      </c>
      <c r="AM70" s="49" t="s">
        <v>411</v>
      </c>
      <c r="AN70" s="80" t="s">
        <v>174</v>
      </c>
      <c r="AO70" s="36">
        <v>50000000</v>
      </c>
      <c r="AP70" s="753"/>
      <c r="AQ70" s="753"/>
      <c r="AR70" s="705"/>
      <c r="AS70" s="445"/>
      <c r="AT70" s="705"/>
      <c r="AU70" s="705"/>
      <c r="AV70" s="705"/>
      <c r="AW70" s="705"/>
      <c r="AX70" s="636"/>
      <c r="AY70" s="687"/>
      <c r="AZ70" s="687"/>
      <c r="BA70" s="687"/>
      <c r="BB70" s="708"/>
      <c r="BC70" s="494"/>
      <c r="BD70" s="517"/>
      <c r="BE70" s="517"/>
      <c r="BF70" s="488"/>
      <c r="BG70" s="491"/>
      <c r="BH70" s="494"/>
      <c r="BI70" s="485"/>
      <c r="BJ70" s="485"/>
      <c r="BK70" s="488"/>
      <c r="BL70" s="636"/>
      <c r="BM70" s="639"/>
      <c r="BN70" s="485"/>
      <c r="BO70" s="532"/>
      <c r="BP70" s="488"/>
      <c r="BQ70" s="491"/>
      <c r="BR70" s="494"/>
      <c r="BS70" s="485"/>
      <c r="BT70" s="532"/>
      <c r="BU70" s="488"/>
      <c r="BV70" s="491"/>
      <c r="BW70" s="494"/>
      <c r="BX70" s="485"/>
      <c r="BY70" s="532"/>
      <c r="BZ70" s="488"/>
      <c r="CA70" s="491"/>
      <c r="CB70" s="494"/>
      <c r="CC70" s="515"/>
      <c r="CD70" s="532"/>
      <c r="CE70" s="488"/>
      <c r="CF70" s="491"/>
      <c r="CG70" s="494"/>
      <c r="CH70" s="672"/>
      <c r="CI70" s="11"/>
      <c r="CJ70" s="11"/>
      <c r="CK70" s="15"/>
      <c r="CL70" s="15"/>
      <c r="CM70" s="11"/>
      <c r="CN70" s="11"/>
      <c r="CO70" s="6"/>
      <c r="CP70" s="6"/>
      <c r="CQ70" s="6"/>
      <c r="CR70" s="6"/>
    </row>
    <row r="71" spans="1:96" s="42" customFormat="1" ht="66.75" customHeight="1" x14ac:dyDescent="0.25">
      <c r="A71" s="14"/>
      <c r="B71" s="115"/>
      <c r="C71" s="150"/>
      <c r="D71" s="837"/>
      <c r="E71" s="145"/>
      <c r="F71" s="113"/>
      <c r="G71" s="134"/>
      <c r="H71" s="753"/>
      <c r="I71" s="842"/>
      <c r="J71" s="773"/>
      <c r="K71" s="753"/>
      <c r="L71" s="753"/>
      <c r="M71" s="773"/>
      <c r="N71" s="747"/>
      <c r="O71" s="773"/>
      <c r="P71" s="750"/>
      <c r="Q71" s="557"/>
      <c r="R71" s="560"/>
      <c r="S71" s="557"/>
      <c r="T71" s="560"/>
      <c r="U71" s="557"/>
      <c r="V71" s="570"/>
      <c r="W71" s="557"/>
      <c r="X71" s="560"/>
      <c r="Y71" s="460"/>
      <c r="Z71" s="463"/>
      <c r="AA71" s="460"/>
      <c r="AB71" s="463"/>
      <c r="AC71" s="460"/>
      <c r="AD71" s="463"/>
      <c r="AE71" s="460"/>
      <c r="AF71" s="463"/>
      <c r="AG71" s="377"/>
      <c r="AH71" s="377"/>
      <c r="AI71" s="430" t="s">
        <v>113</v>
      </c>
      <c r="AJ71" s="64">
        <v>0.3</v>
      </c>
      <c r="AK71" s="49">
        <f>49/50</f>
        <v>0.98</v>
      </c>
      <c r="AL71" s="409" t="s">
        <v>392</v>
      </c>
      <c r="AM71" s="92" t="s">
        <v>418</v>
      </c>
      <c r="AN71" s="80" t="s">
        <v>173</v>
      </c>
      <c r="AO71" s="36">
        <f>200000000+55550000-6348000</f>
        <v>249202000</v>
      </c>
      <c r="AP71" s="753"/>
      <c r="AQ71" s="753"/>
      <c r="AR71" s="705"/>
      <c r="AS71" s="445"/>
      <c r="AT71" s="644" t="s">
        <v>260</v>
      </c>
      <c r="AU71" s="644" t="s">
        <v>261</v>
      </c>
      <c r="AV71" s="445" t="s">
        <v>259</v>
      </c>
      <c r="AW71" s="445" t="s">
        <v>264</v>
      </c>
      <c r="AX71" s="636">
        <v>0</v>
      </c>
      <c r="AY71" s="254">
        <v>98150000</v>
      </c>
      <c r="AZ71" s="687">
        <v>15150000</v>
      </c>
      <c r="BA71" s="687"/>
      <c r="BB71" s="708"/>
      <c r="BC71" s="494"/>
      <c r="BD71" s="244">
        <v>98150000</v>
      </c>
      <c r="BE71" s="517">
        <v>20200000</v>
      </c>
      <c r="BF71" s="488"/>
      <c r="BG71" s="491"/>
      <c r="BH71" s="494"/>
      <c r="BI71" s="485">
        <v>98150000</v>
      </c>
      <c r="BJ71" s="485">
        <v>25250000</v>
      </c>
      <c r="BK71" s="488"/>
      <c r="BL71" s="636"/>
      <c r="BM71" s="639"/>
      <c r="BN71" s="485">
        <v>98150000</v>
      </c>
      <c r="BO71" s="532">
        <v>46745663</v>
      </c>
      <c r="BP71" s="488"/>
      <c r="BQ71" s="491"/>
      <c r="BR71" s="494"/>
      <c r="BS71" s="485">
        <v>98150000</v>
      </c>
      <c r="BT71" s="532">
        <v>46745663</v>
      </c>
      <c r="BU71" s="488"/>
      <c r="BV71" s="491"/>
      <c r="BW71" s="494"/>
      <c r="BX71" s="485">
        <v>98150000</v>
      </c>
      <c r="BY71" s="532">
        <v>56845663</v>
      </c>
      <c r="BZ71" s="488"/>
      <c r="CA71" s="491"/>
      <c r="CB71" s="494"/>
      <c r="CC71" s="515">
        <v>98150000</v>
      </c>
      <c r="CD71" s="532">
        <v>61895663</v>
      </c>
      <c r="CE71" s="488"/>
      <c r="CF71" s="491"/>
      <c r="CG71" s="494"/>
      <c r="CH71" s="672"/>
      <c r="CI71" s="11"/>
      <c r="CJ71" s="11"/>
      <c r="CK71" s="15"/>
      <c r="CL71" s="15"/>
      <c r="CM71" s="11"/>
      <c r="CN71" s="11"/>
      <c r="CO71" s="6"/>
      <c r="CP71" s="6"/>
      <c r="CQ71" s="6"/>
      <c r="CR71" s="6"/>
    </row>
    <row r="72" spans="1:96" s="42" customFormat="1" ht="66.75" customHeight="1" x14ac:dyDescent="0.25">
      <c r="A72" s="14"/>
      <c r="B72" s="115"/>
      <c r="C72" s="150"/>
      <c r="D72" s="837"/>
      <c r="E72" s="145"/>
      <c r="F72" s="113"/>
      <c r="G72" s="134"/>
      <c r="H72" s="753"/>
      <c r="I72" s="842"/>
      <c r="J72" s="773"/>
      <c r="K72" s="753"/>
      <c r="L72" s="753"/>
      <c r="M72" s="773"/>
      <c r="N72" s="747"/>
      <c r="O72" s="773"/>
      <c r="P72" s="750"/>
      <c r="Q72" s="557"/>
      <c r="R72" s="560"/>
      <c r="S72" s="557"/>
      <c r="T72" s="560"/>
      <c r="U72" s="557"/>
      <c r="V72" s="570"/>
      <c r="W72" s="557"/>
      <c r="X72" s="560"/>
      <c r="Y72" s="460"/>
      <c r="Z72" s="463"/>
      <c r="AA72" s="460"/>
      <c r="AB72" s="463"/>
      <c r="AC72" s="460"/>
      <c r="AD72" s="463"/>
      <c r="AE72" s="460"/>
      <c r="AF72" s="463"/>
      <c r="AG72" s="377"/>
      <c r="AH72" s="377"/>
      <c r="AI72" s="86" t="s">
        <v>115</v>
      </c>
      <c r="AJ72" s="439">
        <v>0.15</v>
      </c>
      <c r="AK72" s="223">
        <f>0/36</f>
        <v>0</v>
      </c>
      <c r="AL72" s="409" t="s">
        <v>392</v>
      </c>
      <c r="AM72" s="223"/>
      <c r="AN72" s="80" t="s">
        <v>172</v>
      </c>
      <c r="AO72" s="36">
        <v>281479860</v>
      </c>
      <c r="AP72" s="753"/>
      <c r="AQ72" s="753"/>
      <c r="AR72" s="705"/>
      <c r="AS72" s="445"/>
      <c r="AT72" s="644"/>
      <c r="AU72" s="644"/>
      <c r="AV72" s="445"/>
      <c r="AW72" s="445"/>
      <c r="AX72" s="636"/>
      <c r="AY72" s="254"/>
      <c r="AZ72" s="687"/>
      <c r="BA72" s="687"/>
      <c r="BB72" s="708"/>
      <c r="BC72" s="494"/>
      <c r="BD72" s="244"/>
      <c r="BE72" s="517"/>
      <c r="BF72" s="488"/>
      <c r="BG72" s="491"/>
      <c r="BH72" s="494"/>
      <c r="BI72" s="485"/>
      <c r="BJ72" s="485"/>
      <c r="BK72" s="488"/>
      <c r="BL72" s="636"/>
      <c r="BM72" s="639"/>
      <c r="BN72" s="485"/>
      <c r="BO72" s="532"/>
      <c r="BP72" s="488"/>
      <c r="BQ72" s="491"/>
      <c r="BR72" s="494"/>
      <c r="BS72" s="485"/>
      <c r="BT72" s="532"/>
      <c r="BU72" s="488"/>
      <c r="BV72" s="491"/>
      <c r="BW72" s="494"/>
      <c r="BX72" s="485"/>
      <c r="BY72" s="532"/>
      <c r="BZ72" s="488"/>
      <c r="CA72" s="491"/>
      <c r="CB72" s="494"/>
      <c r="CC72" s="515"/>
      <c r="CD72" s="532"/>
      <c r="CE72" s="488"/>
      <c r="CF72" s="491"/>
      <c r="CG72" s="494"/>
      <c r="CH72" s="672"/>
      <c r="CI72" s="11"/>
      <c r="CJ72" s="11"/>
      <c r="CK72" s="15"/>
      <c r="CL72" s="15"/>
      <c r="CM72" s="11"/>
      <c r="CN72" s="11"/>
      <c r="CO72" s="6"/>
      <c r="CP72" s="6"/>
      <c r="CQ72" s="6"/>
      <c r="CR72" s="6"/>
    </row>
    <row r="73" spans="1:96" s="42" customFormat="1" ht="66.75" customHeight="1" x14ac:dyDescent="0.25">
      <c r="A73" s="14"/>
      <c r="B73" s="115"/>
      <c r="C73" s="150"/>
      <c r="D73" s="837"/>
      <c r="E73" s="145"/>
      <c r="F73" s="113"/>
      <c r="G73" s="134"/>
      <c r="H73" s="753"/>
      <c r="I73" s="842"/>
      <c r="J73" s="773"/>
      <c r="K73" s="753"/>
      <c r="L73" s="753"/>
      <c r="M73" s="773"/>
      <c r="N73" s="747"/>
      <c r="O73" s="773"/>
      <c r="P73" s="750"/>
      <c r="Q73" s="557"/>
      <c r="R73" s="560"/>
      <c r="S73" s="557"/>
      <c r="T73" s="560"/>
      <c r="U73" s="557"/>
      <c r="V73" s="570"/>
      <c r="W73" s="557"/>
      <c r="X73" s="560"/>
      <c r="Y73" s="460"/>
      <c r="Z73" s="463"/>
      <c r="AA73" s="460"/>
      <c r="AB73" s="463"/>
      <c r="AC73" s="460"/>
      <c r="AD73" s="463"/>
      <c r="AE73" s="460"/>
      <c r="AF73" s="463"/>
      <c r="AG73" s="377"/>
      <c r="AH73" s="377"/>
      <c r="AI73" s="86" t="s">
        <v>116</v>
      </c>
      <c r="AJ73" s="439">
        <v>0.05</v>
      </c>
      <c r="AK73" s="223">
        <v>0</v>
      </c>
      <c r="AL73" s="409" t="s">
        <v>392</v>
      </c>
      <c r="AM73" s="223"/>
      <c r="AN73" s="80"/>
      <c r="AO73" s="36">
        <f>8000000+3770000</f>
        <v>11770000</v>
      </c>
      <c r="AP73" s="753"/>
      <c r="AQ73" s="753"/>
      <c r="AR73" s="705"/>
      <c r="AS73" s="445"/>
      <c r="AT73" s="644"/>
      <c r="AU73" s="644"/>
      <c r="AV73" s="445"/>
      <c r="AW73" s="445"/>
      <c r="AX73" s="636"/>
      <c r="AY73" s="254"/>
      <c r="AZ73" s="687"/>
      <c r="BA73" s="687"/>
      <c r="BB73" s="708"/>
      <c r="BC73" s="494"/>
      <c r="BD73" s="244"/>
      <c r="BE73" s="517"/>
      <c r="BF73" s="488"/>
      <c r="BG73" s="491"/>
      <c r="BH73" s="494"/>
      <c r="BI73" s="485"/>
      <c r="BJ73" s="485"/>
      <c r="BK73" s="488"/>
      <c r="BL73" s="636"/>
      <c r="BM73" s="639"/>
      <c r="BN73" s="485"/>
      <c r="BO73" s="532"/>
      <c r="BP73" s="488"/>
      <c r="BQ73" s="491"/>
      <c r="BR73" s="494"/>
      <c r="BS73" s="485"/>
      <c r="BT73" s="532"/>
      <c r="BU73" s="488"/>
      <c r="BV73" s="491"/>
      <c r="BW73" s="494"/>
      <c r="BX73" s="485"/>
      <c r="BY73" s="532"/>
      <c r="BZ73" s="488"/>
      <c r="CA73" s="491"/>
      <c r="CB73" s="494"/>
      <c r="CC73" s="515"/>
      <c r="CD73" s="532"/>
      <c r="CE73" s="488"/>
      <c r="CF73" s="491"/>
      <c r="CG73" s="494"/>
      <c r="CH73" s="672"/>
      <c r="CI73" s="11"/>
      <c r="CJ73" s="11"/>
      <c r="CK73" s="15"/>
      <c r="CL73" s="15"/>
      <c r="CM73" s="11"/>
      <c r="CN73" s="11"/>
      <c r="CO73" s="6"/>
      <c r="CP73" s="6"/>
      <c r="CQ73" s="6"/>
      <c r="CR73" s="6"/>
    </row>
    <row r="74" spans="1:96" s="42" customFormat="1" ht="66.75" customHeight="1" x14ac:dyDescent="0.25">
      <c r="A74" s="14"/>
      <c r="B74" s="115"/>
      <c r="C74" s="150"/>
      <c r="D74" s="837"/>
      <c r="E74" s="145"/>
      <c r="F74" s="113"/>
      <c r="G74" s="134"/>
      <c r="H74" s="753"/>
      <c r="I74" s="842"/>
      <c r="J74" s="773"/>
      <c r="K74" s="753"/>
      <c r="L74" s="753"/>
      <c r="M74" s="773"/>
      <c r="N74" s="747"/>
      <c r="O74" s="773"/>
      <c r="P74" s="750"/>
      <c r="Q74" s="557"/>
      <c r="R74" s="560"/>
      <c r="S74" s="557"/>
      <c r="T74" s="560"/>
      <c r="U74" s="557"/>
      <c r="V74" s="570"/>
      <c r="W74" s="557"/>
      <c r="X74" s="560"/>
      <c r="Y74" s="460"/>
      <c r="Z74" s="463"/>
      <c r="AA74" s="460"/>
      <c r="AB74" s="463"/>
      <c r="AC74" s="460"/>
      <c r="AD74" s="463"/>
      <c r="AE74" s="460"/>
      <c r="AF74" s="463"/>
      <c r="AG74" s="377"/>
      <c r="AH74" s="377"/>
      <c r="AI74" s="440" t="s">
        <v>133</v>
      </c>
      <c r="AJ74" s="439">
        <v>0.25</v>
      </c>
      <c r="AK74" s="223">
        <f>35/35</f>
        <v>1</v>
      </c>
      <c r="AL74" s="409" t="s">
        <v>392</v>
      </c>
      <c r="AM74" s="89" t="s">
        <v>386</v>
      </c>
      <c r="AN74" s="80" t="s">
        <v>299</v>
      </c>
      <c r="AO74" s="36">
        <f>27680000+40310100</f>
        <v>67990100</v>
      </c>
      <c r="AP74" s="753"/>
      <c r="AQ74" s="753"/>
      <c r="AR74" s="705"/>
      <c r="AS74" s="445"/>
      <c r="AT74" s="644"/>
      <c r="AU74" s="644"/>
      <c r="AV74" s="445"/>
      <c r="AW74" s="445"/>
      <c r="AX74" s="636"/>
      <c r="AY74" s="254"/>
      <c r="AZ74" s="687"/>
      <c r="BA74" s="687"/>
      <c r="BB74" s="708"/>
      <c r="BC74" s="494"/>
      <c r="BD74" s="244"/>
      <c r="BE74" s="517"/>
      <c r="BF74" s="488"/>
      <c r="BG74" s="491"/>
      <c r="BH74" s="494"/>
      <c r="BI74" s="485"/>
      <c r="BJ74" s="485"/>
      <c r="BK74" s="488"/>
      <c r="BL74" s="636"/>
      <c r="BM74" s="639"/>
      <c r="BN74" s="485"/>
      <c r="BO74" s="532"/>
      <c r="BP74" s="488"/>
      <c r="BQ74" s="491"/>
      <c r="BR74" s="494"/>
      <c r="BS74" s="485"/>
      <c r="BT74" s="532"/>
      <c r="BU74" s="488"/>
      <c r="BV74" s="491"/>
      <c r="BW74" s="494"/>
      <c r="BX74" s="485"/>
      <c r="BY74" s="532"/>
      <c r="BZ74" s="488"/>
      <c r="CA74" s="491"/>
      <c r="CB74" s="494"/>
      <c r="CC74" s="515"/>
      <c r="CD74" s="532"/>
      <c r="CE74" s="488"/>
      <c r="CF74" s="491"/>
      <c r="CG74" s="494"/>
      <c r="CH74" s="672"/>
      <c r="CI74" s="11"/>
      <c r="CJ74" s="11"/>
      <c r="CK74" s="15"/>
      <c r="CL74" s="15"/>
      <c r="CM74" s="11"/>
      <c r="CN74" s="11"/>
      <c r="CO74" s="6"/>
      <c r="CP74" s="6"/>
      <c r="CQ74" s="6"/>
      <c r="CR74" s="6"/>
    </row>
    <row r="75" spans="1:96" s="42" customFormat="1" ht="66.75" customHeight="1" x14ac:dyDescent="0.25">
      <c r="A75" s="14"/>
      <c r="B75" s="115"/>
      <c r="C75" s="150"/>
      <c r="D75" s="837"/>
      <c r="E75" s="145"/>
      <c r="F75" s="113"/>
      <c r="G75" s="134"/>
      <c r="H75" s="753"/>
      <c r="I75" s="842"/>
      <c r="J75" s="773"/>
      <c r="K75" s="753"/>
      <c r="L75" s="753"/>
      <c r="M75" s="773"/>
      <c r="N75" s="747"/>
      <c r="O75" s="773"/>
      <c r="P75" s="750"/>
      <c r="Q75" s="557"/>
      <c r="R75" s="560"/>
      <c r="S75" s="557"/>
      <c r="T75" s="560"/>
      <c r="U75" s="557"/>
      <c r="V75" s="570"/>
      <c r="W75" s="557"/>
      <c r="X75" s="560"/>
      <c r="Y75" s="460"/>
      <c r="Z75" s="463"/>
      <c r="AA75" s="460"/>
      <c r="AB75" s="463"/>
      <c r="AC75" s="460"/>
      <c r="AD75" s="463"/>
      <c r="AE75" s="460"/>
      <c r="AF75" s="463"/>
      <c r="AG75" s="377"/>
      <c r="AH75" s="377"/>
      <c r="AI75" s="86" t="s">
        <v>117</v>
      </c>
      <c r="AJ75" s="431">
        <v>0.1</v>
      </c>
      <c r="AK75" s="432">
        <v>1</v>
      </c>
      <c r="AL75" s="409" t="s">
        <v>395</v>
      </c>
      <c r="AM75" s="433" t="s">
        <v>387</v>
      </c>
      <c r="AN75" s="80" t="s">
        <v>388</v>
      </c>
      <c r="AO75" s="36">
        <v>56150000</v>
      </c>
      <c r="AP75" s="753"/>
      <c r="AQ75" s="753"/>
      <c r="AR75" s="705"/>
      <c r="AS75" s="445"/>
      <c r="AT75" s="644"/>
      <c r="AU75" s="644"/>
      <c r="AV75" s="445"/>
      <c r="AW75" s="445"/>
      <c r="AX75" s="636"/>
      <c r="AY75" s="254"/>
      <c r="AZ75" s="687"/>
      <c r="BA75" s="687"/>
      <c r="BB75" s="708"/>
      <c r="BC75" s="494"/>
      <c r="BD75" s="244"/>
      <c r="BE75" s="517"/>
      <c r="BF75" s="488"/>
      <c r="BG75" s="491"/>
      <c r="BH75" s="494"/>
      <c r="BI75" s="485"/>
      <c r="BJ75" s="485"/>
      <c r="BK75" s="488"/>
      <c r="BL75" s="636"/>
      <c r="BM75" s="639"/>
      <c r="BN75" s="485"/>
      <c r="BO75" s="532"/>
      <c r="BP75" s="488"/>
      <c r="BQ75" s="491"/>
      <c r="BR75" s="494"/>
      <c r="BS75" s="485"/>
      <c r="BT75" s="532"/>
      <c r="BU75" s="488"/>
      <c r="BV75" s="491"/>
      <c r="BW75" s="494"/>
      <c r="BX75" s="485"/>
      <c r="BY75" s="532"/>
      <c r="BZ75" s="488"/>
      <c r="CA75" s="491"/>
      <c r="CB75" s="494"/>
      <c r="CC75" s="515"/>
      <c r="CD75" s="532"/>
      <c r="CE75" s="488"/>
      <c r="CF75" s="491"/>
      <c r="CG75" s="494"/>
      <c r="CH75" s="672"/>
      <c r="CI75" s="11"/>
      <c r="CJ75" s="11"/>
      <c r="CK75" s="15"/>
      <c r="CL75" s="15"/>
      <c r="CM75" s="11"/>
      <c r="CN75" s="11"/>
      <c r="CO75" s="6"/>
      <c r="CP75" s="6"/>
      <c r="CQ75" s="6"/>
      <c r="CR75" s="6"/>
    </row>
    <row r="76" spans="1:96" s="42" customFormat="1" ht="66.75" customHeight="1" x14ac:dyDescent="0.25">
      <c r="A76" s="14"/>
      <c r="B76" s="115"/>
      <c r="C76" s="150"/>
      <c r="D76" s="837"/>
      <c r="E76" s="145"/>
      <c r="F76" s="113"/>
      <c r="G76" s="134"/>
      <c r="H76" s="753"/>
      <c r="I76" s="842"/>
      <c r="J76" s="773"/>
      <c r="K76" s="753"/>
      <c r="L76" s="753"/>
      <c r="M76" s="773"/>
      <c r="N76" s="747"/>
      <c r="O76" s="773"/>
      <c r="P76" s="750"/>
      <c r="Q76" s="557"/>
      <c r="R76" s="560"/>
      <c r="S76" s="557"/>
      <c r="T76" s="560"/>
      <c r="U76" s="557"/>
      <c r="V76" s="570"/>
      <c r="W76" s="557"/>
      <c r="X76" s="560"/>
      <c r="Y76" s="460"/>
      <c r="Z76" s="463"/>
      <c r="AA76" s="460"/>
      <c r="AB76" s="463"/>
      <c r="AC76" s="460"/>
      <c r="AD76" s="463"/>
      <c r="AE76" s="460"/>
      <c r="AF76" s="463"/>
      <c r="AG76" s="377"/>
      <c r="AH76" s="377"/>
      <c r="AI76" s="86" t="s">
        <v>145</v>
      </c>
      <c r="AJ76" s="69">
        <v>0.2</v>
      </c>
      <c r="AK76" s="52">
        <f>AK77*AJ77+AK78*AJ78+AK79*AJ79+AK80*AJ80+AK82*AJ82+AK83*AJ83</f>
        <v>0.65520833333333339</v>
      </c>
      <c r="AL76" s="409" t="s">
        <v>392</v>
      </c>
      <c r="AM76" s="49" t="s">
        <v>178</v>
      </c>
      <c r="AN76" s="80"/>
      <c r="AO76" s="37"/>
      <c r="AP76" s="753"/>
      <c r="AQ76" s="753"/>
      <c r="AR76" s="705"/>
      <c r="AS76" s="445"/>
      <c r="AT76" s="248" t="s">
        <v>270</v>
      </c>
      <c r="AU76" s="261" t="s">
        <v>271</v>
      </c>
      <c r="AV76" s="251" t="s">
        <v>272</v>
      </c>
      <c r="AW76" s="251" t="s">
        <v>273</v>
      </c>
      <c r="AX76" s="262">
        <v>40310100</v>
      </c>
      <c r="AY76" s="164">
        <v>40310100</v>
      </c>
      <c r="AZ76" s="164">
        <v>0</v>
      </c>
      <c r="BA76" s="687"/>
      <c r="BB76" s="708"/>
      <c r="BC76" s="494"/>
      <c r="BD76" s="181">
        <v>40310100</v>
      </c>
      <c r="BE76" s="181">
        <v>0</v>
      </c>
      <c r="BF76" s="488"/>
      <c r="BG76" s="491"/>
      <c r="BH76" s="494"/>
      <c r="BI76" s="300">
        <v>40310100</v>
      </c>
      <c r="BJ76" s="301">
        <v>0</v>
      </c>
      <c r="BK76" s="488"/>
      <c r="BL76" s="636"/>
      <c r="BM76" s="639"/>
      <c r="BN76" s="300">
        <v>40310100</v>
      </c>
      <c r="BO76" s="306">
        <v>0</v>
      </c>
      <c r="BP76" s="488"/>
      <c r="BQ76" s="491"/>
      <c r="BR76" s="494"/>
      <c r="BS76" s="300">
        <v>40310100</v>
      </c>
      <c r="BT76" s="306">
        <v>0</v>
      </c>
      <c r="BU76" s="488"/>
      <c r="BV76" s="491"/>
      <c r="BW76" s="494"/>
      <c r="BX76" s="300">
        <v>40310100</v>
      </c>
      <c r="BY76" s="306">
        <v>0</v>
      </c>
      <c r="BZ76" s="488"/>
      <c r="CA76" s="491"/>
      <c r="CB76" s="494"/>
      <c r="CC76" s="423">
        <v>40310100</v>
      </c>
      <c r="CD76" s="306">
        <v>0</v>
      </c>
      <c r="CE76" s="488"/>
      <c r="CF76" s="491"/>
      <c r="CG76" s="494"/>
      <c r="CH76" s="672"/>
      <c r="CI76" s="11"/>
      <c r="CJ76" s="11"/>
      <c r="CK76" s="15"/>
      <c r="CL76" s="15"/>
      <c r="CM76" s="11"/>
      <c r="CN76" s="11"/>
      <c r="CO76" s="6"/>
      <c r="CP76" s="6"/>
      <c r="CQ76" s="6"/>
      <c r="CR76" s="6"/>
    </row>
    <row r="77" spans="1:96" s="42" customFormat="1" ht="109.5" customHeight="1" x14ac:dyDescent="0.25">
      <c r="A77" s="14"/>
      <c r="B77" s="115"/>
      <c r="C77" s="150"/>
      <c r="D77" s="837"/>
      <c r="E77" s="145"/>
      <c r="F77" s="113"/>
      <c r="G77" s="134"/>
      <c r="H77" s="753"/>
      <c r="I77" s="842"/>
      <c r="J77" s="773"/>
      <c r="K77" s="753"/>
      <c r="L77" s="753"/>
      <c r="M77" s="773"/>
      <c r="N77" s="747"/>
      <c r="O77" s="773"/>
      <c r="P77" s="750"/>
      <c r="Q77" s="557"/>
      <c r="R77" s="560"/>
      <c r="S77" s="557"/>
      <c r="T77" s="560"/>
      <c r="U77" s="557"/>
      <c r="V77" s="570"/>
      <c r="W77" s="557"/>
      <c r="X77" s="560"/>
      <c r="Y77" s="460"/>
      <c r="Z77" s="463"/>
      <c r="AA77" s="460"/>
      <c r="AB77" s="463"/>
      <c r="AC77" s="460"/>
      <c r="AD77" s="463"/>
      <c r="AE77" s="460"/>
      <c r="AF77" s="463"/>
      <c r="AG77" s="376"/>
      <c r="AH77" s="376"/>
      <c r="AI77" s="428" t="s">
        <v>118</v>
      </c>
      <c r="AJ77" s="70">
        <v>0.15</v>
      </c>
      <c r="AK77" s="49">
        <f>40/48</f>
        <v>0.83333333333333337</v>
      </c>
      <c r="AL77" s="409" t="s">
        <v>392</v>
      </c>
      <c r="AM77" s="323" t="s">
        <v>360</v>
      </c>
      <c r="AN77" s="80" t="s">
        <v>171</v>
      </c>
      <c r="AO77" s="37">
        <v>48000000</v>
      </c>
      <c r="AP77" s="753"/>
      <c r="AQ77" s="753"/>
      <c r="AR77" s="705"/>
      <c r="AS77" s="445"/>
      <c r="AT77" s="248" t="s">
        <v>265</v>
      </c>
      <c r="AU77" s="251" t="s">
        <v>269</v>
      </c>
      <c r="AV77" s="251" t="s">
        <v>266</v>
      </c>
      <c r="AW77" s="251" t="s">
        <v>267</v>
      </c>
      <c r="AX77" s="424">
        <v>48000000</v>
      </c>
      <c r="AY77" s="175">
        <v>48000000</v>
      </c>
      <c r="AZ77" s="164">
        <v>19633500</v>
      </c>
      <c r="BA77" s="687"/>
      <c r="BB77" s="708"/>
      <c r="BC77" s="494"/>
      <c r="BD77" s="184">
        <v>48000000</v>
      </c>
      <c r="BE77" s="181">
        <v>26906333</v>
      </c>
      <c r="BF77" s="488"/>
      <c r="BG77" s="491"/>
      <c r="BH77" s="494"/>
      <c r="BI77" s="300">
        <v>48000000</v>
      </c>
      <c r="BJ77" s="300">
        <f>+BE77+4818500</f>
        <v>31724833</v>
      </c>
      <c r="BK77" s="488"/>
      <c r="BL77" s="636"/>
      <c r="BM77" s="639"/>
      <c r="BN77" s="300">
        <v>48000000</v>
      </c>
      <c r="BO77" s="306">
        <v>41543333</v>
      </c>
      <c r="BP77" s="488"/>
      <c r="BQ77" s="491"/>
      <c r="BR77" s="494"/>
      <c r="BS77" s="300">
        <v>48000000</v>
      </c>
      <c r="BT77" s="306">
        <v>48000000</v>
      </c>
      <c r="BU77" s="488"/>
      <c r="BV77" s="491"/>
      <c r="BW77" s="494"/>
      <c r="BX77" s="300">
        <v>48000000</v>
      </c>
      <c r="BY77" s="306">
        <v>48000000</v>
      </c>
      <c r="BZ77" s="488"/>
      <c r="CA77" s="491"/>
      <c r="CB77" s="494"/>
      <c r="CC77" s="423">
        <v>48000000</v>
      </c>
      <c r="CD77" s="306">
        <v>48000000</v>
      </c>
      <c r="CE77" s="488"/>
      <c r="CF77" s="491"/>
      <c r="CG77" s="494"/>
      <c r="CH77" s="672"/>
      <c r="CI77" s="11"/>
      <c r="CJ77" s="11"/>
      <c r="CK77" s="15"/>
      <c r="CL77" s="15"/>
      <c r="CM77" s="11"/>
      <c r="CN77" s="11"/>
      <c r="CO77" s="6"/>
      <c r="CP77" s="6"/>
      <c r="CQ77" s="6"/>
      <c r="CR77" s="6"/>
    </row>
    <row r="78" spans="1:96" s="42" customFormat="1" ht="109.5" customHeight="1" x14ac:dyDescent="0.25">
      <c r="A78" s="14"/>
      <c r="B78" s="115"/>
      <c r="C78" s="150"/>
      <c r="D78" s="837"/>
      <c r="E78" s="145"/>
      <c r="F78" s="113"/>
      <c r="G78" s="134"/>
      <c r="H78" s="753"/>
      <c r="I78" s="842"/>
      <c r="J78" s="773"/>
      <c r="K78" s="753"/>
      <c r="L78" s="753"/>
      <c r="M78" s="773"/>
      <c r="N78" s="747"/>
      <c r="O78" s="773"/>
      <c r="P78" s="750"/>
      <c r="Q78" s="557"/>
      <c r="R78" s="560"/>
      <c r="S78" s="557"/>
      <c r="T78" s="560"/>
      <c r="U78" s="557"/>
      <c r="V78" s="570"/>
      <c r="W78" s="557"/>
      <c r="X78" s="560"/>
      <c r="Y78" s="460"/>
      <c r="Z78" s="463"/>
      <c r="AA78" s="460"/>
      <c r="AB78" s="463"/>
      <c r="AC78" s="460"/>
      <c r="AD78" s="463"/>
      <c r="AE78" s="460"/>
      <c r="AF78" s="463"/>
      <c r="AG78" s="376"/>
      <c r="AH78" s="376"/>
      <c r="AI78" s="87" t="s">
        <v>130</v>
      </c>
      <c r="AJ78" s="71">
        <v>0.25</v>
      </c>
      <c r="AK78" s="49">
        <f>75/144</f>
        <v>0.52083333333333337</v>
      </c>
      <c r="AL78" s="409" t="s">
        <v>392</v>
      </c>
      <c r="AM78" s="323" t="s">
        <v>319</v>
      </c>
      <c r="AN78" s="88" t="s">
        <v>170</v>
      </c>
      <c r="AO78" s="37">
        <v>1500000000</v>
      </c>
      <c r="AP78" s="753"/>
      <c r="AQ78" s="753"/>
      <c r="AR78" s="705"/>
      <c r="AS78" s="445"/>
      <c r="AT78" s="705" t="s">
        <v>260</v>
      </c>
      <c r="AU78" s="705" t="s">
        <v>261</v>
      </c>
      <c r="AV78" s="445" t="s">
        <v>262</v>
      </c>
      <c r="AW78" s="445" t="s">
        <v>263</v>
      </c>
      <c r="AX78" s="491">
        <v>0</v>
      </c>
      <c r="AY78" s="706">
        <v>1848973024</v>
      </c>
      <c r="AZ78" s="687">
        <v>687700000</v>
      </c>
      <c r="BA78" s="687"/>
      <c r="BB78" s="708"/>
      <c r="BC78" s="494"/>
      <c r="BD78" s="664">
        <v>1848973024</v>
      </c>
      <c r="BE78" s="517">
        <v>710864000</v>
      </c>
      <c r="BF78" s="488"/>
      <c r="BG78" s="491"/>
      <c r="BH78" s="494"/>
      <c r="BI78" s="533">
        <v>1848973024</v>
      </c>
      <c r="BJ78" s="485">
        <f>+BE78+30000000</f>
        <v>740864000</v>
      </c>
      <c r="BK78" s="488"/>
      <c r="BL78" s="636"/>
      <c r="BM78" s="639"/>
      <c r="BN78" s="533">
        <v>1848973024</v>
      </c>
      <c r="BO78" s="532">
        <v>1140864000</v>
      </c>
      <c r="BP78" s="488"/>
      <c r="BQ78" s="491"/>
      <c r="BR78" s="494"/>
      <c r="BS78" s="533">
        <v>1848973024</v>
      </c>
      <c r="BT78" s="532">
        <v>1140864000</v>
      </c>
      <c r="BU78" s="488"/>
      <c r="BV78" s="491"/>
      <c r="BW78" s="494"/>
      <c r="BX78" s="533">
        <v>1848973024</v>
      </c>
      <c r="BY78" s="532">
        <f>1140864000+50000000</f>
        <v>1190864000</v>
      </c>
      <c r="BZ78" s="488"/>
      <c r="CA78" s="491"/>
      <c r="CB78" s="494"/>
      <c r="CC78" s="533">
        <v>1848973024</v>
      </c>
      <c r="CD78" s="532">
        <f>1190864000+38794000</f>
        <v>1229658000</v>
      </c>
      <c r="CE78" s="488"/>
      <c r="CF78" s="491"/>
      <c r="CG78" s="494"/>
      <c r="CH78" s="672"/>
      <c r="CI78" s="11"/>
      <c r="CJ78" s="11"/>
      <c r="CK78" s="15"/>
      <c r="CL78" s="15"/>
      <c r="CM78" s="29"/>
      <c r="CN78" s="11"/>
      <c r="CO78" s="6"/>
      <c r="CP78" s="6"/>
      <c r="CQ78" s="6"/>
      <c r="CR78" s="6"/>
    </row>
    <row r="79" spans="1:96" s="42" customFormat="1" ht="15.75" customHeight="1" x14ac:dyDescent="0.25">
      <c r="A79" s="14"/>
      <c r="B79" s="115"/>
      <c r="C79" s="150"/>
      <c r="D79" s="837"/>
      <c r="E79" s="145"/>
      <c r="F79" s="113"/>
      <c r="G79" s="134"/>
      <c r="H79" s="753"/>
      <c r="I79" s="842"/>
      <c r="J79" s="773"/>
      <c r="K79" s="753"/>
      <c r="L79" s="753"/>
      <c r="M79" s="773"/>
      <c r="N79" s="747"/>
      <c r="O79" s="773"/>
      <c r="P79" s="750"/>
      <c r="Q79" s="557"/>
      <c r="R79" s="560"/>
      <c r="S79" s="557"/>
      <c r="T79" s="560"/>
      <c r="U79" s="557"/>
      <c r="V79" s="570"/>
      <c r="W79" s="557"/>
      <c r="X79" s="560"/>
      <c r="Y79" s="460"/>
      <c r="Z79" s="463"/>
      <c r="AA79" s="460"/>
      <c r="AB79" s="463"/>
      <c r="AC79" s="460"/>
      <c r="AD79" s="463"/>
      <c r="AE79" s="460"/>
      <c r="AF79" s="463"/>
      <c r="AG79" s="376"/>
      <c r="AH79" s="376"/>
      <c r="AI79" s="87" t="s">
        <v>131</v>
      </c>
      <c r="AJ79" s="441">
        <v>0.1</v>
      </c>
      <c r="AK79" s="223">
        <v>0</v>
      </c>
      <c r="AL79" s="409" t="s">
        <v>395</v>
      </c>
      <c r="AM79" s="223"/>
      <c r="AN79" s="80"/>
      <c r="AO79" s="37">
        <v>24000000</v>
      </c>
      <c r="AP79" s="753"/>
      <c r="AQ79" s="753"/>
      <c r="AR79" s="705"/>
      <c r="AS79" s="445"/>
      <c r="AT79" s="705"/>
      <c r="AU79" s="705"/>
      <c r="AV79" s="445"/>
      <c r="AW79" s="445"/>
      <c r="AX79" s="636"/>
      <c r="AY79" s="706"/>
      <c r="AZ79" s="687"/>
      <c r="BA79" s="687"/>
      <c r="BB79" s="708"/>
      <c r="BC79" s="494"/>
      <c r="BD79" s="664"/>
      <c r="BE79" s="517"/>
      <c r="BF79" s="488"/>
      <c r="BG79" s="491"/>
      <c r="BH79" s="494"/>
      <c r="BI79" s="533"/>
      <c r="BJ79" s="485"/>
      <c r="BK79" s="488"/>
      <c r="BL79" s="636"/>
      <c r="BM79" s="639"/>
      <c r="BN79" s="533"/>
      <c r="BO79" s="532"/>
      <c r="BP79" s="488"/>
      <c r="BQ79" s="491"/>
      <c r="BR79" s="494"/>
      <c r="BS79" s="533"/>
      <c r="BT79" s="532"/>
      <c r="BU79" s="488"/>
      <c r="BV79" s="491"/>
      <c r="BW79" s="494"/>
      <c r="BX79" s="533"/>
      <c r="BY79" s="532"/>
      <c r="BZ79" s="488"/>
      <c r="CA79" s="491"/>
      <c r="CB79" s="494"/>
      <c r="CC79" s="533"/>
      <c r="CD79" s="532"/>
      <c r="CE79" s="488"/>
      <c r="CF79" s="491"/>
      <c r="CG79" s="494"/>
      <c r="CH79" s="672"/>
      <c r="CI79" s="11"/>
      <c r="CJ79" s="38"/>
      <c r="CK79" s="15"/>
      <c r="CL79" s="15"/>
      <c r="CM79" s="11"/>
      <c r="CN79" s="11"/>
      <c r="CO79" s="6"/>
      <c r="CP79" s="6"/>
      <c r="CQ79" s="6"/>
      <c r="CR79" s="6"/>
    </row>
    <row r="80" spans="1:96" s="42" customFormat="1" ht="15.75" customHeight="1" x14ac:dyDescent="0.25">
      <c r="A80" s="14"/>
      <c r="B80" s="115"/>
      <c r="C80" s="150"/>
      <c r="D80" s="837"/>
      <c r="E80" s="145"/>
      <c r="F80" s="113"/>
      <c r="G80" s="134"/>
      <c r="H80" s="753"/>
      <c r="I80" s="842"/>
      <c r="J80" s="773"/>
      <c r="K80" s="753"/>
      <c r="L80" s="753"/>
      <c r="M80" s="773"/>
      <c r="N80" s="747"/>
      <c r="O80" s="773"/>
      <c r="P80" s="750"/>
      <c r="Q80" s="557"/>
      <c r="R80" s="560"/>
      <c r="S80" s="557"/>
      <c r="T80" s="560"/>
      <c r="U80" s="557"/>
      <c r="V80" s="570"/>
      <c r="W80" s="557"/>
      <c r="X80" s="560"/>
      <c r="Y80" s="460"/>
      <c r="Z80" s="463"/>
      <c r="AA80" s="460"/>
      <c r="AB80" s="463"/>
      <c r="AC80" s="460"/>
      <c r="AD80" s="463"/>
      <c r="AE80" s="460"/>
      <c r="AF80" s="463"/>
      <c r="AG80" s="384"/>
      <c r="AH80" s="352"/>
      <c r="AI80" s="782" t="s">
        <v>146</v>
      </c>
      <c r="AJ80" s="608">
        <v>0.1</v>
      </c>
      <c r="AK80" s="608">
        <f>0/8</f>
        <v>0</v>
      </c>
      <c r="AL80" s="442" t="s">
        <v>392</v>
      </c>
      <c r="AM80" s="536"/>
      <c r="AN80" s="760"/>
      <c r="AO80" s="37"/>
      <c r="AP80" s="753"/>
      <c r="AQ80" s="753"/>
      <c r="AR80" s="705"/>
      <c r="AS80" s="445"/>
      <c r="AT80" s="261" t="s">
        <v>256</v>
      </c>
      <c r="AU80" s="261" t="s">
        <v>255</v>
      </c>
      <c r="AV80" s="251" t="s">
        <v>274</v>
      </c>
      <c r="AW80" s="251" t="s">
        <v>275</v>
      </c>
      <c r="AX80" s="262">
        <v>491697889</v>
      </c>
      <c r="AY80" s="164">
        <v>491697889</v>
      </c>
      <c r="AZ80" s="164">
        <v>142639809</v>
      </c>
      <c r="BA80" s="687"/>
      <c r="BB80" s="708"/>
      <c r="BC80" s="494"/>
      <c r="BD80" s="181">
        <v>491697889</v>
      </c>
      <c r="BE80" s="181">
        <v>186272069</v>
      </c>
      <c r="BF80" s="488"/>
      <c r="BG80" s="491"/>
      <c r="BH80" s="494"/>
      <c r="BI80" s="300">
        <v>491697889</v>
      </c>
      <c r="BJ80" s="300">
        <v>229904329</v>
      </c>
      <c r="BK80" s="488"/>
      <c r="BL80" s="636"/>
      <c r="BM80" s="639"/>
      <c r="BN80" s="300">
        <v>491697889</v>
      </c>
      <c r="BO80" s="306">
        <v>273536589</v>
      </c>
      <c r="BP80" s="488"/>
      <c r="BQ80" s="491"/>
      <c r="BR80" s="494"/>
      <c r="BS80" s="300">
        <v>491697889</v>
      </c>
      <c r="BT80" s="306">
        <v>273536589</v>
      </c>
      <c r="BU80" s="488"/>
      <c r="BV80" s="491"/>
      <c r="BW80" s="494"/>
      <c r="BX80" s="300">
        <v>491697889</v>
      </c>
      <c r="BY80" s="306">
        <v>360801109</v>
      </c>
      <c r="BZ80" s="488"/>
      <c r="CA80" s="491"/>
      <c r="CB80" s="494"/>
      <c r="CC80" s="423">
        <v>491697889</v>
      </c>
      <c r="CD80" s="306">
        <v>404433369</v>
      </c>
      <c r="CE80" s="488"/>
      <c r="CF80" s="491"/>
      <c r="CG80" s="494"/>
      <c r="CH80" s="672"/>
      <c r="CI80" s="11"/>
      <c r="CJ80" s="38"/>
      <c r="CK80" s="15"/>
      <c r="CL80" s="15"/>
      <c r="CM80" s="11"/>
      <c r="CN80" s="11"/>
      <c r="CO80" s="6"/>
      <c r="CP80" s="6"/>
      <c r="CQ80" s="6"/>
      <c r="CR80" s="6"/>
    </row>
    <row r="81" spans="1:96" s="42" customFormat="1" ht="15.75" customHeight="1" x14ac:dyDescent="0.25">
      <c r="A81" s="14"/>
      <c r="B81" s="115"/>
      <c r="C81" s="150"/>
      <c r="D81" s="837"/>
      <c r="E81" s="145"/>
      <c r="F81" s="113"/>
      <c r="G81" s="134"/>
      <c r="H81" s="753"/>
      <c r="I81" s="842"/>
      <c r="J81" s="773"/>
      <c r="K81" s="753"/>
      <c r="L81" s="753"/>
      <c r="M81" s="773"/>
      <c r="N81" s="747"/>
      <c r="O81" s="773"/>
      <c r="P81" s="750"/>
      <c r="Q81" s="557"/>
      <c r="R81" s="560"/>
      <c r="S81" s="557"/>
      <c r="T81" s="560"/>
      <c r="U81" s="557"/>
      <c r="V81" s="570"/>
      <c r="W81" s="557"/>
      <c r="X81" s="560"/>
      <c r="Y81" s="460"/>
      <c r="Z81" s="463"/>
      <c r="AA81" s="460"/>
      <c r="AB81" s="463"/>
      <c r="AC81" s="460"/>
      <c r="AD81" s="463"/>
      <c r="AE81" s="460"/>
      <c r="AF81" s="463"/>
      <c r="AG81" s="384"/>
      <c r="AH81" s="352"/>
      <c r="AI81" s="783"/>
      <c r="AJ81" s="871"/>
      <c r="AK81" s="609"/>
      <c r="AL81" s="443"/>
      <c r="AM81" s="537"/>
      <c r="AN81" s="761"/>
      <c r="AO81" s="37">
        <f>58350000+30350000</f>
        <v>88700000</v>
      </c>
      <c r="AP81" s="753"/>
      <c r="AQ81" s="753"/>
      <c r="AR81" s="705"/>
      <c r="AS81" s="445"/>
      <c r="AT81" s="248" t="s">
        <v>260</v>
      </c>
      <c r="AU81" s="251" t="s">
        <v>261</v>
      </c>
      <c r="AV81" s="251" t="s">
        <v>262</v>
      </c>
      <c r="AW81" s="251" t="s">
        <v>263</v>
      </c>
      <c r="AX81" s="413">
        <v>0</v>
      </c>
      <c r="AY81" s="177">
        <v>48131971</v>
      </c>
      <c r="AZ81" s="164">
        <v>12545971</v>
      </c>
      <c r="BA81" s="687"/>
      <c r="BB81" s="708"/>
      <c r="BC81" s="494"/>
      <c r="BD81" s="185">
        <v>48131971</v>
      </c>
      <c r="BE81" s="181">
        <v>22545971</v>
      </c>
      <c r="BF81" s="488"/>
      <c r="BG81" s="491"/>
      <c r="BH81" s="494"/>
      <c r="BI81" s="302">
        <v>48131971</v>
      </c>
      <c r="BJ81" s="300">
        <f>BE81+8224000</f>
        <v>30769971</v>
      </c>
      <c r="BK81" s="488"/>
      <c r="BL81" s="636"/>
      <c r="BM81" s="639"/>
      <c r="BN81" s="302">
        <v>48131971</v>
      </c>
      <c r="BO81" s="307">
        <v>39423971</v>
      </c>
      <c r="BP81" s="488"/>
      <c r="BQ81" s="491"/>
      <c r="BR81" s="494"/>
      <c r="BS81" s="302">
        <v>48131971</v>
      </c>
      <c r="BT81" s="307">
        <v>39423971</v>
      </c>
      <c r="BU81" s="488"/>
      <c r="BV81" s="491"/>
      <c r="BW81" s="494"/>
      <c r="BX81" s="302">
        <v>48131971</v>
      </c>
      <c r="BY81" s="307">
        <f>39423971+5000000</f>
        <v>44423971</v>
      </c>
      <c r="BZ81" s="488"/>
      <c r="CA81" s="491"/>
      <c r="CB81" s="494"/>
      <c r="CC81" s="302">
        <f>48131971+4500000</f>
        <v>52631971</v>
      </c>
      <c r="CD81" s="307">
        <v>44423971</v>
      </c>
      <c r="CE81" s="488"/>
      <c r="CF81" s="491"/>
      <c r="CG81" s="494"/>
      <c r="CH81" s="672"/>
      <c r="CI81" s="11"/>
      <c r="CJ81" s="11"/>
      <c r="CK81" s="15"/>
      <c r="CL81" s="15"/>
      <c r="CM81" s="11"/>
      <c r="CN81" s="11"/>
      <c r="CO81" s="6"/>
      <c r="CP81" s="6"/>
      <c r="CQ81" s="6"/>
      <c r="CR81" s="6"/>
    </row>
    <row r="82" spans="1:96" s="42" customFormat="1" ht="15.75" customHeight="1" x14ac:dyDescent="0.25">
      <c r="A82" s="14"/>
      <c r="B82" s="115"/>
      <c r="C82" s="150"/>
      <c r="D82" s="837"/>
      <c r="E82" s="145"/>
      <c r="F82" s="113"/>
      <c r="G82" s="134"/>
      <c r="H82" s="753"/>
      <c r="I82" s="842"/>
      <c r="J82" s="773"/>
      <c r="K82" s="753"/>
      <c r="L82" s="753"/>
      <c r="M82" s="773"/>
      <c r="N82" s="747"/>
      <c r="O82" s="773"/>
      <c r="P82" s="750"/>
      <c r="Q82" s="557"/>
      <c r="R82" s="560"/>
      <c r="S82" s="557"/>
      <c r="T82" s="560"/>
      <c r="U82" s="557"/>
      <c r="V82" s="570"/>
      <c r="W82" s="557"/>
      <c r="X82" s="560"/>
      <c r="Y82" s="460"/>
      <c r="Z82" s="463"/>
      <c r="AA82" s="460"/>
      <c r="AB82" s="463"/>
      <c r="AC82" s="460"/>
      <c r="AD82" s="463"/>
      <c r="AE82" s="460"/>
      <c r="AF82" s="463"/>
      <c r="AG82" s="376"/>
      <c r="AH82" s="376"/>
      <c r="AI82" s="87" t="s">
        <v>147</v>
      </c>
      <c r="AJ82" s="56">
        <v>0.25</v>
      </c>
      <c r="AK82" s="49">
        <v>1</v>
      </c>
      <c r="AL82" s="409" t="s">
        <v>393</v>
      </c>
      <c r="AM82" s="49" t="s">
        <v>318</v>
      </c>
      <c r="AN82" s="80" t="s">
        <v>320</v>
      </c>
      <c r="AO82" s="37">
        <f>12000000+50000000</f>
        <v>62000000</v>
      </c>
      <c r="AP82" s="753"/>
      <c r="AQ82" s="753"/>
      <c r="AR82" s="705"/>
      <c r="AS82" s="445"/>
      <c r="AT82" s="261" t="s">
        <v>265</v>
      </c>
      <c r="AU82" s="251" t="s">
        <v>269</v>
      </c>
      <c r="AV82" s="261" t="s">
        <v>266</v>
      </c>
      <c r="AW82" s="261" t="s">
        <v>267</v>
      </c>
      <c r="AX82" s="424">
        <v>12000000</v>
      </c>
      <c r="AY82" s="175">
        <v>12000000</v>
      </c>
      <c r="AZ82" s="164">
        <v>0</v>
      </c>
      <c r="BA82" s="687"/>
      <c r="BB82" s="708"/>
      <c r="BC82" s="494"/>
      <c r="BD82" s="184">
        <v>12000000</v>
      </c>
      <c r="BE82" s="181">
        <v>12000000</v>
      </c>
      <c r="BF82" s="488"/>
      <c r="BG82" s="491"/>
      <c r="BH82" s="494"/>
      <c r="BI82" s="300">
        <v>12000000</v>
      </c>
      <c r="BJ82" s="300">
        <f>+BE82</f>
        <v>12000000</v>
      </c>
      <c r="BK82" s="488"/>
      <c r="BL82" s="636"/>
      <c r="BM82" s="639"/>
      <c r="BN82" s="300">
        <v>12000000</v>
      </c>
      <c r="BO82" s="306">
        <v>12000000</v>
      </c>
      <c r="BP82" s="488"/>
      <c r="BQ82" s="491"/>
      <c r="BR82" s="494"/>
      <c r="BS82" s="300">
        <v>12000000</v>
      </c>
      <c r="BT82" s="306">
        <v>12000000</v>
      </c>
      <c r="BU82" s="488"/>
      <c r="BV82" s="491"/>
      <c r="BW82" s="494"/>
      <c r="BX82" s="300">
        <v>12000000</v>
      </c>
      <c r="BY82" s="306">
        <v>12000000</v>
      </c>
      <c r="BZ82" s="488"/>
      <c r="CA82" s="491"/>
      <c r="CB82" s="494"/>
      <c r="CC82" s="423">
        <v>12000000</v>
      </c>
      <c r="CD82" s="306">
        <v>12000000</v>
      </c>
      <c r="CE82" s="488"/>
      <c r="CF82" s="491"/>
      <c r="CG82" s="494"/>
      <c r="CH82" s="672"/>
      <c r="CI82" s="11"/>
      <c r="CJ82" s="11"/>
      <c r="CK82" s="15"/>
      <c r="CL82" s="15"/>
      <c r="CM82" s="11"/>
      <c r="CN82" s="11"/>
      <c r="CO82" s="6"/>
      <c r="CP82" s="6"/>
      <c r="CQ82" s="6"/>
      <c r="CR82" s="6"/>
    </row>
    <row r="83" spans="1:96" s="42" customFormat="1" ht="71.25" customHeight="1" x14ac:dyDescent="0.25">
      <c r="A83" s="14"/>
      <c r="B83" s="115"/>
      <c r="C83" s="150"/>
      <c r="D83" s="837"/>
      <c r="E83" s="145"/>
      <c r="F83" s="113"/>
      <c r="G83" s="134"/>
      <c r="H83" s="753"/>
      <c r="I83" s="842"/>
      <c r="J83" s="773"/>
      <c r="K83" s="753"/>
      <c r="L83" s="753"/>
      <c r="M83" s="773"/>
      <c r="N83" s="747"/>
      <c r="O83" s="773"/>
      <c r="P83" s="750"/>
      <c r="Q83" s="557"/>
      <c r="R83" s="560"/>
      <c r="S83" s="557"/>
      <c r="T83" s="560"/>
      <c r="U83" s="557"/>
      <c r="V83" s="570"/>
      <c r="W83" s="557"/>
      <c r="X83" s="560"/>
      <c r="Y83" s="460"/>
      <c r="Z83" s="463"/>
      <c r="AA83" s="460"/>
      <c r="AB83" s="463"/>
      <c r="AC83" s="460"/>
      <c r="AD83" s="463"/>
      <c r="AE83" s="460"/>
      <c r="AF83" s="463"/>
      <c r="AG83" s="376"/>
      <c r="AH83" s="376"/>
      <c r="AI83" s="87" t="s">
        <v>148</v>
      </c>
      <c r="AJ83" s="63">
        <v>0.15</v>
      </c>
      <c r="AK83" s="49">
        <v>1</v>
      </c>
      <c r="AL83" s="409" t="s">
        <v>395</v>
      </c>
      <c r="AM83" s="49" t="s">
        <v>419</v>
      </c>
      <c r="AN83" s="80"/>
      <c r="AO83" s="37">
        <f>11868029+50000000</f>
        <v>61868029</v>
      </c>
      <c r="AP83" s="753"/>
      <c r="AQ83" s="753"/>
      <c r="AR83" s="705"/>
      <c r="AS83" s="445"/>
      <c r="AT83" s="644" t="s">
        <v>260</v>
      </c>
      <c r="AU83" s="445" t="s">
        <v>261</v>
      </c>
      <c r="AV83" s="445" t="s">
        <v>262</v>
      </c>
      <c r="AW83" s="445" t="s">
        <v>263</v>
      </c>
      <c r="AX83" s="491">
        <v>0</v>
      </c>
      <c r="AY83" s="706">
        <v>40168029</v>
      </c>
      <c r="AZ83" s="687">
        <v>0</v>
      </c>
      <c r="BA83" s="687"/>
      <c r="BB83" s="708"/>
      <c r="BC83" s="494"/>
      <c r="BD83" s="664">
        <v>40168029</v>
      </c>
      <c r="BE83" s="517">
        <v>0</v>
      </c>
      <c r="BF83" s="488"/>
      <c r="BG83" s="491"/>
      <c r="BH83" s="494"/>
      <c r="BI83" s="533">
        <v>40168029</v>
      </c>
      <c r="BJ83" s="485">
        <v>0</v>
      </c>
      <c r="BK83" s="488"/>
      <c r="BL83" s="636"/>
      <c r="BM83" s="639"/>
      <c r="BN83" s="533">
        <v>40168029</v>
      </c>
      <c r="BO83" s="532">
        <v>0</v>
      </c>
      <c r="BP83" s="488"/>
      <c r="BQ83" s="491"/>
      <c r="BR83" s="494"/>
      <c r="BS83" s="533">
        <v>40168029</v>
      </c>
      <c r="BT83" s="532">
        <v>16024000</v>
      </c>
      <c r="BU83" s="488"/>
      <c r="BV83" s="491"/>
      <c r="BW83" s="494"/>
      <c r="BX83" s="533">
        <v>40168029</v>
      </c>
      <c r="BY83" s="532">
        <f>16024000+18944000+5000000</f>
        <v>39968000</v>
      </c>
      <c r="BZ83" s="488"/>
      <c r="CA83" s="491"/>
      <c r="CB83" s="494"/>
      <c r="CC83" s="533">
        <v>40168029</v>
      </c>
      <c r="CD83" s="532">
        <v>39968000</v>
      </c>
      <c r="CE83" s="488"/>
      <c r="CF83" s="491"/>
      <c r="CG83" s="494"/>
      <c r="CH83" s="672"/>
      <c r="CI83" s="11"/>
      <c r="CJ83" s="11"/>
      <c r="CK83" s="15"/>
      <c r="CL83" s="15"/>
      <c r="CM83" s="11"/>
      <c r="CN83" s="11"/>
      <c r="CO83" s="6"/>
      <c r="CP83" s="6"/>
      <c r="CQ83" s="6"/>
      <c r="CR83" s="6"/>
    </row>
    <row r="84" spans="1:96" s="42" customFormat="1" ht="87.75" customHeight="1" x14ac:dyDescent="0.25">
      <c r="A84" s="14"/>
      <c r="B84" s="115"/>
      <c r="C84" s="150"/>
      <c r="D84" s="837"/>
      <c r="E84" s="145"/>
      <c r="F84" s="113"/>
      <c r="G84" s="134"/>
      <c r="H84" s="753"/>
      <c r="I84" s="842"/>
      <c r="J84" s="773"/>
      <c r="K84" s="753"/>
      <c r="L84" s="753"/>
      <c r="M84" s="773"/>
      <c r="N84" s="747"/>
      <c r="O84" s="773"/>
      <c r="P84" s="750"/>
      <c r="Q84" s="557"/>
      <c r="R84" s="560"/>
      <c r="S84" s="557"/>
      <c r="T84" s="560"/>
      <c r="U84" s="557"/>
      <c r="V84" s="570"/>
      <c r="W84" s="557"/>
      <c r="X84" s="560"/>
      <c r="Y84" s="460"/>
      <c r="Z84" s="463"/>
      <c r="AA84" s="460"/>
      <c r="AB84" s="463"/>
      <c r="AC84" s="460"/>
      <c r="AD84" s="463"/>
      <c r="AE84" s="460"/>
      <c r="AF84" s="463"/>
      <c r="AG84" s="376"/>
      <c r="AH84" s="376"/>
      <c r="AI84" s="87" t="s">
        <v>119</v>
      </c>
      <c r="AJ84" s="69">
        <v>0.1</v>
      </c>
      <c r="AK84" s="52">
        <f>5/5</f>
        <v>1</v>
      </c>
      <c r="AL84" s="409" t="s">
        <v>400</v>
      </c>
      <c r="AM84" s="92" t="s">
        <v>384</v>
      </c>
      <c r="AN84" s="79" t="s">
        <v>385</v>
      </c>
      <c r="AO84" s="36">
        <v>28300000</v>
      </c>
      <c r="AP84" s="753"/>
      <c r="AQ84" s="753"/>
      <c r="AR84" s="705"/>
      <c r="AS84" s="445"/>
      <c r="AT84" s="644"/>
      <c r="AU84" s="445"/>
      <c r="AV84" s="445"/>
      <c r="AW84" s="445"/>
      <c r="AX84" s="636"/>
      <c r="AY84" s="706"/>
      <c r="AZ84" s="687"/>
      <c r="BA84" s="687"/>
      <c r="BB84" s="708"/>
      <c r="BC84" s="494"/>
      <c r="BD84" s="664"/>
      <c r="BE84" s="517"/>
      <c r="BF84" s="488"/>
      <c r="BG84" s="491"/>
      <c r="BH84" s="494"/>
      <c r="BI84" s="533"/>
      <c r="BJ84" s="485"/>
      <c r="BK84" s="488"/>
      <c r="BL84" s="636"/>
      <c r="BM84" s="639"/>
      <c r="BN84" s="533"/>
      <c r="BO84" s="532"/>
      <c r="BP84" s="488"/>
      <c r="BQ84" s="491"/>
      <c r="BR84" s="494"/>
      <c r="BS84" s="533"/>
      <c r="BT84" s="532"/>
      <c r="BU84" s="488"/>
      <c r="BV84" s="491"/>
      <c r="BW84" s="494"/>
      <c r="BX84" s="533"/>
      <c r="BY84" s="532"/>
      <c r="BZ84" s="488"/>
      <c r="CA84" s="491"/>
      <c r="CB84" s="494"/>
      <c r="CC84" s="533"/>
      <c r="CD84" s="532"/>
      <c r="CE84" s="488"/>
      <c r="CF84" s="491"/>
      <c r="CG84" s="494"/>
      <c r="CH84" s="672"/>
      <c r="CI84" s="11"/>
      <c r="CJ84" s="11"/>
      <c r="CK84" s="15"/>
      <c r="CL84" s="15"/>
      <c r="CM84" s="11"/>
      <c r="CN84" s="11"/>
      <c r="CO84" s="6"/>
      <c r="CP84" s="6"/>
      <c r="CQ84" s="6"/>
      <c r="CR84" s="6"/>
    </row>
    <row r="85" spans="1:96" s="42" customFormat="1" ht="41.25" customHeight="1" x14ac:dyDescent="0.25">
      <c r="A85" s="14"/>
      <c r="B85" s="115"/>
      <c r="C85" s="150"/>
      <c r="D85" s="837"/>
      <c r="E85" s="145"/>
      <c r="F85" s="113"/>
      <c r="G85" s="134"/>
      <c r="H85" s="767"/>
      <c r="I85" s="843"/>
      <c r="J85" s="774"/>
      <c r="K85" s="767"/>
      <c r="L85" s="767"/>
      <c r="M85" s="774"/>
      <c r="N85" s="845"/>
      <c r="O85" s="774"/>
      <c r="P85" s="873"/>
      <c r="Q85" s="558"/>
      <c r="R85" s="561"/>
      <c r="S85" s="558"/>
      <c r="T85" s="561"/>
      <c r="U85" s="558"/>
      <c r="V85" s="589"/>
      <c r="W85" s="558"/>
      <c r="X85" s="561"/>
      <c r="Y85" s="461"/>
      <c r="Z85" s="464"/>
      <c r="AA85" s="461"/>
      <c r="AB85" s="464"/>
      <c r="AC85" s="461"/>
      <c r="AD85" s="464"/>
      <c r="AE85" s="461"/>
      <c r="AF85" s="464"/>
      <c r="AG85" s="376"/>
      <c r="AH85" s="376"/>
      <c r="AI85" s="87" t="s">
        <v>120</v>
      </c>
      <c r="AJ85" s="69">
        <v>0.15</v>
      </c>
      <c r="AK85" s="52">
        <v>0</v>
      </c>
      <c r="AL85" s="409" t="s">
        <v>392</v>
      </c>
      <c r="AM85" s="50"/>
      <c r="AN85" s="80"/>
      <c r="AO85" s="36">
        <f>139788000+66000000</f>
        <v>205788000</v>
      </c>
      <c r="AP85" s="767"/>
      <c r="AQ85" s="767"/>
      <c r="AR85" s="705"/>
      <c r="AS85" s="445"/>
      <c r="AT85" s="267" t="s">
        <v>265</v>
      </c>
      <c r="AU85" s="256" t="s">
        <v>269</v>
      </c>
      <c r="AV85" s="267" t="s">
        <v>266</v>
      </c>
      <c r="AW85" s="267" t="s">
        <v>267</v>
      </c>
      <c r="AX85" s="425">
        <v>18400000</v>
      </c>
      <c r="AY85" s="175">
        <v>18400000</v>
      </c>
      <c r="AZ85" s="164">
        <v>0</v>
      </c>
      <c r="BA85" s="688"/>
      <c r="BB85" s="709"/>
      <c r="BC85" s="495"/>
      <c r="BD85" s="184">
        <v>18400000</v>
      </c>
      <c r="BE85" s="181">
        <v>2545667</v>
      </c>
      <c r="BF85" s="489"/>
      <c r="BG85" s="492"/>
      <c r="BH85" s="495"/>
      <c r="BI85" s="300">
        <v>18400000</v>
      </c>
      <c r="BJ85" s="300">
        <f>+BE85+5000000</f>
        <v>7545667</v>
      </c>
      <c r="BK85" s="489"/>
      <c r="BL85" s="637"/>
      <c r="BM85" s="640"/>
      <c r="BN85" s="300">
        <v>18400000</v>
      </c>
      <c r="BO85" s="306">
        <v>7545667</v>
      </c>
      <c r="BP85" s="489"/>
      <c r="BQ85" s="492"/>
      <c r="BR85" s="495"/>
      <c r="BS85" s="300">
        <v>18400000</v>
      </c>
      <c r="BT85" s="306">
        <v>18400000</v>
      </c>
      <c r="BU85" s="489"/>
      <c r="BV85" s="492"/>
      <c r="BW85" s="495"/>
      <c r="BX85" s="300">
        <v>18400000</v>
      </c>
      <c r="BY85" s="306">
        <v>18400000</v>
      </c>
      <c r="BZ85" s="489"/>
      <c r="CA85" s="492"/>
      <c r="CB85" s="495"/>
      <c r="CC85" s="423">
        <v>18400000</v>
      </c>
      <c r="CD85" s="306">
        <v>18400000</v>
      </c>
      <c r="CE85" s="489"/>
      <c r="CF85" s="492"/>
      <c r="CG85" s="495"/>
      <c r="CH85" s="673"/>
      <c r="CI85" s="11"/>
      <c r="CJ85" s="11"/>
      <c r="CK85" s="16"/>
      <c r="CL85" s="11"/>
      <c r="CM85" s="11"/>
      <c r="CN85" s="11"/>
      <c r="CO85" s="6"/>
      <c r="CP85" s="6"/>
      <c r="CQ85" s="6"/>
      <c r="CR85" s="6"/>
    </row>
    <row r="86" spans="1:96" s="215" customFormat="1" ht="62.25" customHeight="1" x14ac:dyDescent="0.25">
      <c r="A86" s="209"/>
      <c r="B86" s="210"/>
      <c r="C86" s="211"/>
      <c r="D86" s="837"/>
      <c r="E86" s="145"/>
      <c r="F86" s="191"/>
      <c r="G86" s="134"/>
      <c r="H86" s="586" t="s">
        <v>50</v>
      </c>
      <c r="I86" s="147">
        <v>0.25</v>
      </c>
      <c r="J86" s="190" t="s">
        <v>23</v>
      </c>
      <c r="K86" s="586" t="s">
        <v>51</v>
      </c>
      <c r="L86" s="226">
        <v>4</v>
      </c>
      <c r="M86" s="601">
        <v>4</v>
      </c>
      <c r="N86" s="601">
        <v>1</v>
      </c>
      <c r="O86" s="190">
        <v>1</v>
      </c>
      <c r="P86" s="550">
        <v>1</v>
      </c>
      <c r="Q86" s="481">
        <v>0</v>
      </c>
      <c r="R86" s="553">
        <v>0</v>
      </c>
      <c r="S86" s="481">
        <v>0</v>
      </c>
      <c r="T86" s="553">
        <v>0</v>
      </c>
      <c r="U86" s="481">
        <v>0</v>
      </c>
      <c r="V86" s="553">
        <v>0</v>
      </c>
      <c r="W86" s="481">
        <v>0</v>
      </c>
      <c r="X86" s="553">
        <v>0</v>
      </c>
      <c r="Y86" s="450">
        <v>1</v>
      </c>
      <c r="Z86" s="453">
        <v>1</v>
      </c>
      <c r="AA86" s="450">
        <v>1</v>
      </c>
      <c r="AB86" s="453">
        <v>1</v>
      </c>
      <c r="AC86" s="450">
        <v>1</v>
      </c>
      <c r="AD86" s="453">
        <v>1</v>
      </c>
      <c r="AE86" s="450">
        <f>AK86*AJ86</f>
        <v>1</v>
      </c>
      <c r="AF86" s="453">
        <f>AE86/P86</f>
        <v>1</v>
      </c>
      <c r="AG86" s="385"/>
      <c r="AH86" s="353"/>
      <c r="AI86" s="614" t="s">
        <v>109</v>
      </c>
      <c r="AJ86" s="628">
        <v>1</v>
      </c>
      <c r="AK86" s="628">
        <v>1</v>
      </c>
      <c r="AL86" s="442" t="s">
        <v>396</v>
      </c>
      <c r="AM86" s="617" t="s">
        <v>358</v>
      </c>
      <c r="AN86" s="760"/>
      <c r="AO86" s="253">
        <v>160000000</v>
      </c>
      <c r="AP86" s="601" t="s">
        <v>25</v>
      </c>
      <c r="AQ86" s="586" t="s">
        <v>26</v>
      </c>
      <c r="AR86" s="705"/>
      <c r="AS86" s="445"/>
      <c r="AT86" s="237" t="s">
        <v>268</v>
      </c>
      <c r="AU86" s="258" t="s">
        <v>261</v>
      </c>
      <c r="AV86" s="237" t="s">
        <v>262</v>
      </c>
      <c r="AW86" s="237" t="s">
        <v>263</v>
      </c>
      <c r="AX86" s="417">
        <v>0</v>
      </c>
      <c r="AY86" s="125">
        <v>111280700</v>
      </c>
      <c r="AZ86" s="253">
        <v>0</v>
      </c>
      <c r="BA86" s="686">
        <f>+AY86+AY87</f>
        <v>160000000</v>
      </c>
      <c r="BB86" s="686">
        <f>+AZ86+AZ87</f>
        <v>0</v>
      </c>
      <c r="BC86" s="519">
        <f>+BB86/BA86</f>
        <v>0</v>
      </c>
      <c r="BD86" s="228">
        <v>111280700</v>
      </c>
      <c r="BE86" s="243">
        <v>0</v>
      </c>
      <c r="BF86" s="487">
        <f>+BD86+BD87</f>
        <v>160000000</v>
      </c>
      <c r="BG86" s="516">
        <f t="shared" ref="BG86:BG88" si="0">+BE86+BE87</f>
        <v>0</v>
      </c>
      <c r="BH86" s="519">
        <f>+BG86/BF86</f>
        <v>0</v>
      </c>
      <c r="BI86" s="303">
        <v>111280700</v>
      </c>
      <c r="BJ86" s="278">
        <v>0</v>
      </c>
      <c r="BK86" s="487">
        <f>+BI86+BI87</f>
        <v>160000000</v>
      </c>
      <c r="BL86" s="487">
        <f t="shared" ref="BL86:BL88" si="1">+BJ86+BJ87</f>
        <v>0</v>
      </c>
      <c r="BM86" s="632">
        <f>+BL86/BK86</f>
        <v>0</v>
      </c>
      <c r="BN86" s="303">
        <v>111280700</v>
      </c>
      <c r="BO86" s="278">
        <v>111280700</v>
      </c>
      <c r="BP86" s="487">
        <f>+BN86+BN87</f>
        <v>160000000</v>
      </c>
      <c r="BQ86" s="516">
        <f>+BO86+BO87</f>
        <v>160000000</v>
      </c>
      <c r="BR86" s="519">
        <f>+BQ86/BP86</f>
        <v>1</v>
      </c>
      <c r="BS86" s="303">
        <v>111280700</v>
      </c>
      <c r="BT86" s="314">
        <v>111280700</v>
      </c>
      <c r="BU86" s="487">
        <f>+BS86+BS87</f>
        <v>160000000</v>
      </c>
      <c r="BV86" s="516">
        <f>+BT86+BT87</f>
        <v>160000000</v>
      </c>
      <c r="BW86" s="519">
        <f>+BV86/BU86</f>
        <v>1</v>
      </c>
      <c r="BX86" s="303">
        <v>111280700</v>
      </c>
      <c r="BY86" s="365">
        <v>111280700</v>
      </c>
      <c r="BZ86" s="487">
        <f>+BX86+BX87</f>
        <v>160000000</v>
      </c>
      <c r="CA86" s="516">
        <f>+BY86+BY87</f>
        <v>160000000</v>
      </c>
      <c r="CB86" s="519">
        <f>+CA86/BZ86</f>
        <v>1</v>
      </c>
      <c r="CC86" s="303">
        <v>111280700</v>
      </c>
      <c r="CD86" s="402">
        <v>111280700</v>
      </c>
      <c r="CE86" s="487">
        <f>+CC86+CC87</f>
        <v>160000000</v>
      </c>
      <c r="CF86" s="516">
        <f>+CD86+CD87</f>
        <v>160000000</v>
      </c>
      <c r="CG86" s="519">
        <f>+CF86/CE86</f>
        <v>1</v>
      </c>
      <c r="CH86" s="674"/>
      <c r="CI86" s="209"/>
      <c r="CJ86" s="209"/>
      <c r="CK86" s="209"/>
      <c r="CL86" s="209"/>
      <c r="CM86" s="209"/>
      <c r="CN86" s="209"/>
      <c r="CO86" s="214"/>
      <c r="CP86" s="214"/>
      <c r="CQ86" s="214"/>
      <c r="CR86" s="214"/>
    </row>
    <row r="87" spans="1:96" s="215" customFormat="1" x14ac:dyDescent="0.25">
      <c r="A87" s="209"/>
      <c r="B87" s="210"/>
      <c r="C87" s="211"/>
      <c r="D87" s="837"/>
      <c r="E87" s="145"/>
      <c r="F87" s="191"/>
      <c r="G87" s="134"/>
      <c r="H87" s="587"/>
      <c r="I87" s="145"/>
      <c r="J87" s="191"/>
      <c r="K87" s="587"/>
      <c r="L87" s="227"/>
      <c r="M87" s="602"/>
      <c r="N87" s="602"/>
      <c r="O87" s="191"/>
      <c r="P87" s="551"/>
      <c r="Q87" s="482"/>
      <c r="R87" s="554"/>
      <c r="S87" s="482"/>
      <c r="T87" s="554"/>
      <c r="U87" s="482"/>
      <c r="V87" s="554"/>
      <c r="W87" s="482"/>
      <c r="X87" s="554"/>
      <c r="Y87" s="451"/>
      <c r="Z87" s="454"/>
      <c r="AA87" s="451"/>
      <c r="AB87" s="454"/>
      <c r="AC87" s="451"/>
      <c r="AD87" s="454"/>
      <c r="AE87" s="451"/>
      <c r="AF87" s="454"/>
      <c r="AG87" s="386"/>
      <c r="AH87" s="354"/>
      <c r="AI87" s="616"/>
      <c r="AJ87" s="629"/>
      <c r="AK87" s="629"/>
      <c r="AL87" s="874"/>
      <c r="AM87" s="618"/>
      <c r="AN87" s="631"/>
      <c r="AO87" s="254"/>
      <c r="AP87" s="602"/>
      <c r="AQ87" s="587"/>
      <c r="AR87" s="705"/>
      <c r="AS87" s="445"/>
      <c r="AT87" s="695" t="s">
        <v>265</v>
      </c>
      <c r="AU87" s="695" t="s">
        <v>269</v>
      </c>
      <c r="AV87" s="587" t="s">
        <v>266</v>
      </c>
      <c r="AW87" s="587" t="s">
        <v>267</v>
      </c>
      <c r="AX87" s="880">
        <v>48719300</v>
      </c>
      <c r="AY87" s="878">
        <v>48719300</v>
      </c>
      <c r="AZ87" s="687">
        <v>0</v>
      </c>
      <c r="BA87" s="687"/>
      <c r="BB87" s="687"/>
      <c r="BC87" s="520"/>
      <c r="BD87" s="703">
        <v>48719300</v>
      </c>
      <c r="BE87" s="517">
        <v>0</v>
      </c>
      <c r="BF87" s="488"/>
      <c r="BG87" s="517">
        <f t="shared" si="0"/>
        <v>0</v>
      </c>
      <c r="BH87" s="520"/>
      <c r="BI87" s="515">
        <v>48719300</v>
      </c>
      <c r="BJ87" s="488">
        <v>0</v>
      </c>
      <c r="BK87" s="488"/>
      <c r="BL87" s="488">
        <f t="shared" si="1"/>
        <v>0</v>
      </c>
      <c r="BM87" s="633"/>
      <c r="BN87" s="515">
        <v>48719300</v>
      </c>
      <c r="BO87" s="488">
        <v>48719300</v>
      </c>
      <c r="BP87" s="488"/>
      <c r="BQ87" s="517"/>
      <c r="BR87" s="520"/>
      <c r="BS87" s="515">
        <v>48719300</v>
      </c>
      <c r="BT87" s="488">
        <v>48719300</v>
      </c>
      <c r="BU87" s="488"/>
      <c r="BV87" s="517"/>
      <c r="BW87" s="520"/>
      <c r="BX87" s="515">
        <v>48719300</v>
      </c>
      <c r="BY87" s="488">
        <v>48719300</v>
      </c>
      <c r="BZ87" s="488"/>
      <c r="CA87" s="517"/>
      <c r="CB87" s="520"/>
      <c r="CC87" s="515">
        <v>48719300</v>
      </c>
      <c r="CD87" s="488">
        <v>48719300</v>
      </c>
      <c r="CE87" s="488"/>
      <c r="CF87" s="517"/>
      <c r="CG87" s="520"/>
      <c r="CH87" s="675"/>
      <c r="CI87" s="209"/>
      <c r="CJ87" s="209"/>
      <c r="CK87" s="209"/>
      <c r="CL87" s="209"/>
      <c r="CM87" s="209"/>
      <c r="CN87" s="209"/>
      <c r="CO87" s="214"/>
      <c r="CP87" s="214"/>
      <c r="CQ87" s="214"/>
      <c r="CR87" s="214"/>
    </row>
    <row r="88" spans="1:96" s="215" customFormat="1" ht="21.75" customHeight="1" x14ac:dyDescent="0.25">
      <c r="A88" s="209"/>
      <c r="B88" s="210"/>
      <c r="C88" s="211"/>
      <c r="D88" s="837"/>
      <c r="E88" s="145"/>
      <c r="F88" s="191"/>
      <c r="G88" s="134"/>
      <c r="H88" s="694"/>
      <c r="I88" s="148"/>
      <c r="J88" s="192"/>
      <c r="K88" s="694"/>
      <c r="L88" s="201"/>
      <c r="M88" s="603"/>
      <c r="N88" s="603"/>
      <c r="O88" s="192"/>
      <c r="P88" s="552"/>
      <c r="Q88" s="483"/>
      <c r="R88" s="555"/>
      <c r="S88" s="483"/>
      <c r="T88" s="555"/>
      <c r="U88" s="483"/>
      <c r="V88" s="555"/>
      <c r="W88" s="483"/>
      <c r="X88" s="555"/>
      <c r="Y88" s="452"/>
      <c r="Z88" s="455"/>
      <c r="AA88" s="452"/>
      <c r="AB88" s="455"/>
      <c r="AC88" s="452"/>
      <c r="AD88" s="455"/>
      <c r="AE88" s="452"/>
      <c r="AF88" s="455"/>
      <c r="AG88" s="387"/>
      <c r="AH88" s="355"/>
      <c r="AI88" s="615"/>
      <c r="AJ88" s="630"/>
      <c r="AK88" s="630"/>
      <c r="AL88" s="443"/>
      <c r="AM88" s="619"/>
      <c r="AN88" s="761"/>
      <c r="AO88" s="255"/>
      <c r="AP88" s="603"/>
      <c r="AQ88" s="694"/>
      <c r="AR88" s="705"/>
      <c r="AS88" s="445"/>
      <c r="AT88" s="696"/>
      <c r="AU88" s="696"/>
      <c r="AV88" s="694"/>
      <c r="AW88" s="694"/>
      <c r="AX88" s="688"/>
      <c r="AY88" s="879"/>
      <c r="AZ88" s="688"/>
      <c r="BA88" s="688"/>
      <c r="BB88" s="688"/>
      <c r="BC88" s="521"/>
      <c r="BD88" s="704"/>
      <c r="BE88" s="518"/>
      <c r="BF88" s="489"/>
      <c r="BG88" s="518">
        <f t="shared" si="0"/>
        <v>0</v>
      </c>
      <c r="BH88" s="521"/>
      <c r="BI88" s="514"/>
      <c r="BJ88" s="489"/>
      <c r="BK88" s="489"/>
      <c r="BL88" s="489">
        <f t="shared" si="1"/>
        <v>0</v>
      </c>
      <c r="BM88" s="634"/>
      <c r="BN88" s="514"/>
      <c r="BO88" s="489"/>
      <c r="BP88" s="489"/>
      <c r="BQ88" s="518"/>
      <c r="BR88" s="521"/>
      <c r="BS88" s="514"/>
      <c r="BT88" s="489"/>
      <c r="BU88" s="489"/>
      <c r="BV88" s="518"/>
      <c r="BW88" s="521"/>
      <c r="BX88" s="514"/>
      <c r="BY88" s="489"/>
      <c r="BZ88" s="489"/>
      <c r="CA88" s="518"/>
      <c r="CB88" s="521"/>
      <c r="CC88" s="514"/>
      <c r="CD88" s="489"/>
      <c r="CE88" s="489"/>
      <c r="CF88" s="518"/>
      <c r="CG88" s="521"/>
      <c r="CH88" s="676"/>
      <c r="CI88" s="209"/>
      <c r="CJ88" s="209"/>
      <c r="CK88" s="209"/>
      <c r="CL88" s="209"/>
      <c r="CM88" s="209"/>
      <c r="CN88" s="209"/>
      <c r="CO88" s="214"/>
      <c r="CP88" s="214"/>
      <c r="CQ88" s="214"/>
      <c r="CR88" s="214"/>
    </row>
    <row r="89" spans="1:96" s="215" customFormat="1" ht="63.75" x14ac:dyDescent="0.25">
      <c r="A89" s="209"/>
      <c r="B89" s="210"/>
      <c r="C89" s="211"/>
      <c r="D89" s="837"/>
      <c r="E89" s="145"/>
      <c r="F89" s="191"/>
      <c r="G89" s="134"/>
      <c r="H89" s="586" t="s">
        <v>52</v>
      </c>
      <c r="I89" s="723">
        <v>0.25</v>
      </c>
      <c r="J89" s="548" t="s">
        <v>23</v>
      </c>
      <c r="K89" s="586" t="s">
        <v>53</v>
      </c>
      <c r="L89" s="586">
        <v>4</v>
      </c>
      <c r="M89" s="601">
        <v>4</v>
      </c>
      <c r="N89" s="601">
        <v>1</v>
      </c>
      <c r="O89" s="601">
        <v>1</v>
      </c>
      <c r="P89" s="550">
        <v>1</v>
      </c>
      <c r="Q89" s="481">
        <v>0</v>
      </c>
      <c r="R89" s="553">
        <v>0</v>
      </c>
      <c r="S89" s="481">
        <v>0</v>
      </c>
      <c r="T89" s="553">
        <v>0</v>
      </c>
      <c r="U89" s="481">
        <v>0</v>
      </c>
      <c r="V89" s="553">
        <v>0</v>
      </c>
      <c r="W89" s="481">
        <v>0</v>
      </c>
      <c r="X89" s="553">
        <v>0</v>
      </c>
      <c r="Y89" s="450">
        <v>0</v>
      </c>
      <c r="Z89" s="453">
        <v>0</v>
      </c>
      <c r="AA89" s="450">
        <v>0</v>
      </c>
      <c r="AB89" s="453">
        <v>0</v>
      </c>
      <c r="AC89" s="450">
        <v>0</v>
      </c>
      <c r="AD89" s="453">
        <v>0</v>
      </c>
      <c r="AE89" s="450">
        <f>AK89*AJ89</f>
        <v>0</v>
      </c>
      <c r="AF89" s="453">
        <f>AE89/P89</f>
        <v>0</v>
      </c>
      <c r="AG89" s="385"/>
      <c r="AH89" s="353"/>
      <c r="AI89" s="614" t="s">
        <v>107</v>
      </c>
      <c r="AJ89" s="763">
        <v>1</v>
      </c>
      <c r="AK89" s="763">
        <v>0</v>
      </c>
      <c r="AL89" s="442" t="s">
        <v>391</v>
      </c>
      <c r="AM89" s="628"/>
      <c r="AN89" s="760"/>
      <c r="AO89" s="253">
        <v>324943024</v>
      </c>
      <c r="AP89" s="586" t="s">
        <v>25</v>
      </c>
      <c r="AQ89" s="586" t="s">
        <v>26</v>
      </c>
      <c r="AR89" s="705"/>
      <c r="AS89" s="445"/>
      <c r="AT89" s="229" t="s">
        <v>251</v>
      </c>
      <c r="AU89" s="229" t="s">
        <v>252</v>
      </c>
      <c r="AV89" s="268" t="s">
        <v>253</v>
      </c>
      <c r="AW89" s="268" t="s">
        <v>254</v>
      </c>
      <c r="AX89" s="253">
        <v>267260000</v>
      </c>
      <c r="AY89" s="125">
        <v>259117856</v>
      </c>
      <c r="AZ89" s="253">
        <v>0</v>
      </c>
      <c r="BA89" s="686">
        <f>+AY89+AY91+AY90</f>
        <v>309376011</v>
      </c>
      <c r="BB89" s="686">
        <f>AZ89+AZ90+AZ91</f>
        <v>0</v>
      </c>
      <c r="BC89" s="519">
        <f>BB89/BA89</f>
        <v>0</v>
      </c>
      <c r="BD89" s="188">
        <v>259117856</v>
      </c>
      <c r="BE89" s="243">
        <v>0</v>
      </c>
      <c r="BF89" s="487">
        <f>+BD89+BD90+BD91</f>
        <v>309376011</v>
      </c>
      <c r="BG89" s="516">
        <f>BE89+BE90+BE91</f>
        <v>0</v>
      </c>
      <c r="BH89" s="519">
        <f>BG89/BF89</f>
        <v>0</v>
      </c>
      <c r="BI89" s="303">
        <v>259117856</v>
      </c>
      <c r="BJ89" s="278">
        <v>0</v>
      </c>
      <c r="BK89" s="487">
        <f>+BI89+BI90+BI91</f>
        <v>309376011</v>
      </c>
      <c r="BL89" s="487">
        <f>BJ89+BJ90+BJ91</f>
        <v>0</v>
      </c>
      <c r="BM89" s="632">
        <f>BL89/BK89</f>
        <v>0</v>
      </c>
      <c r="BN89" s="303">
        <v>259117856</v>
      </c>
      <c r="BO89" s="278">
        <v>0</v>
      </c>
      <c r="BP89" s="487">
        <f>+BN89+BN90+BN91</f>
        <v>309376011</v>
      </c>
      <c r="BQ89" s="516">
        <f>BO89+BO90+BO91</f>
        <v>0</v>
      </c>
      <c r="BR89" s="519">
        <f>BQ89/BP89</f>
        <v>0</v>
      </c>
      <c r="BS89" s="303">
        <v>259117856</v>
      </c>
      <c r="BT89" s="314">
        <v>0</v>
      </c>
      <c r="BU89" s="487">
        <f>+BS89+BS90+BS91</f>
        <v>309376011</v>
      </c>
      <c r="BV89" s="516">
        <f>BT89+BT90+BT91</f>
        <v>4907500</v>
      </c>
      <c r="BW89" s="519">
        <f>BV89/BU89</f>
        <v>1.5862574425655775E-2</v>
      </c>
      <c r="BX89" s="303">
        <v>259117856</v>
      </c>
      <c r="BY89" s="365">
        <v>0</v>
      </c>
      <c r="BZ89" s="487">
        <f>+BX89+BX90+BX91</f>
        <v>309376011</v>
      </c>
      <c r="CA89" s="516">
        <f>BY89+BY90+BY91</f>
        <v>14726000</v>
      </c>
      <c r="CB89" s="519">
        <f>CA89/BZ89</f>
        <v>4.7599036371310639E-2</v>
      </c>
      <c r="CC89" s="303">
        <v>259117856</v>
      </c>
      <c r="CD89" s="402">
        <v>0</v>
      </c>
      <c r="CE89" s="487">
        <f>+CC89+CC90+CC91</f>
        <v>309376011</v>
      </c>
      <c r="CF89" s="516">
        <f>CD89+CD90+CD91</f>
        <v>24544500</v>
      </c>
      <c r="CG89" s="519">
        <f>CF89/CE89</f>
        <v>7.93354983169655E-2</v>
      </c>
      <c r="CH89" s="674"/>
      <c r="CI89" s="209"/>
      <c r="CJ89" s="209"/>
      <c r="CK89" s="209"/>
      <c r="CL89" s="209"/>
      <c r="CM89" s="230"/>
      <c r="CN89" s="209"/>
      <c r="CO89" s="214"/>
      <c r="CP89" s="214"/>
      <c r="CQ89" s="214"/>
      <c r="CR89" s="214"/>
    </row>
    <row r="90" spans="1:96" s="215" customFormat="1" ht="76.5" x14ac:dyDescent="0.25">
      <c r="A90" s="209"/>
      <c r="B90" s="210"/>
      <c r="C90" s="211"/>
      <c r="D90" s="837"/>
      <c r="E90" s="145"/>
      <c r="F90" s="191"/>
      <c r="G90" s="134"/>
      <c r="H90" s="587"/>
      <c r="I90" s="724"/>
      <c r="J90" s="593"/>
      <c r="K90" s="587"/>
      <c r="L90" s="587"/>
      <c r="M90" s="602"/>
      <c r="N90" s="602"/>
      <c r="O90" s="602"/>
      <c r="P90" s="551"/>
      <c r="Q90" s="482"/>
      <c r="R90" s="554"/>
      <c r="S90" s="482"/>
      <c r="T90" s="554"/>
      <c r="U90" s="482"/>
      <c r="V90" s="554"/>
      <c r="W90" s="482"/>
      <c r="X90" s="554"/>
      <c r="Y90" s="451"/>
      <c r="Z90" s="454"/>
      <c r="AA90" s="451"/>
      <c r="AB90" s="454"/>
      <c r="AC90" s="451"/>
      <c r="AD90" s="454"/>
      <c r="AE90" s="451"/>
      <c r="AF90" s="454"/>
      <c r="AG90" s="386"/>
      <c r="AH90" s="354"/>
      <c r="AI90" s="616"/>
      <c r="AJ90" s="765"/>
      <c r="AK90" s="765"/>
      <c r="AL90" s="874"/>
      <c r="AM90" s="629"/>
      <c r="AN90" s="631"/>
      <c r="AO90" s="254"/>
      <c r="AP90" s="587"/>
      <c r="AQ90" s="587"/>
      <c r="AR90" s="705"/>
      <c r="AS90" s="445"/>
      <c r="AT90" s="260" t="s">
        <v>306</v>
      </c>
      <c r="AU90" s="260" t="s">
        <v>307</v>
      </c>
      <c r="AV90" s="258" t="s">
        <v>308</v>
      </c>
      <c r="AW90" s="258" t="s">
        <v>309</v>
      </c>
      <c r="AX90" s="254">
        <v>0</v>
      </c>
      <c r="AY90" s="130">
        <v>258155</v>
      </c>
      <c r="AZ90" s="254">
        <v>0</v>
      </c>
      <c r="BA90" s="687"/>
      <c r="BB90" s="687"/>
      <c r="BC90" s="520"/>
      <c r="BD90" s="189">
        <v>258155</v>
      </c>
      <c r="BE90" s="244">
        <v>0</v>
      </c>
      <c r="BF90" s="488"/>
      <c r="BG90" s="517"/>
      <c r="BH90" s="520"/>
      <c r="BI90" s="304">
        <v>258155</v>
      </c>
      <c r="BJ90" s="279">
        <v>0</v>
      </c>
      <c r="BK90" s="488"/>
      <c r="BL90" s="488"/>
      <c r="BM90" s="633"/>
      <c r="BN90" s="304">
        <v>258155</v>
      </c>
      <c r="BO90" s="279">
        <v>0</v>
      </c>
      <c r="BP90" s="488"/>
      <c r="BQ90" s="517"/>
      <c r="BR90" s="520"/>
      <c r="BS90" s="321">
        <v>258155</v>
      </c>
      <c r="BT90" s="315">
        <v>0</v>
      </c>
      <c r="BU90" s="488"/>
      <c r="BV90" s="517"/>
      <c r="BW90" s="520"/>
      <c r="BX90" s="369">
        <v>258155</v>
      </c>
      <c r="BY90" s="366">
        <v>0</v>
      </c>
      <c r="BZ90" s="488"/>
      <c r="CA90" s="517"/>
      <c r="CB90" s="520"/>
      <c r="CC90" s="418">
        <v>258155</v>
      </c>
      <c r="CD90" s="403">
        <v>0</v>
      </c>
      <c r="CE90" s="488"/>
      <c r="CF90" s="517"/>
      <c r="CG90" s="520"/>
      <c r="CH90" s="675"/>
      <c r="CI90" s="209"/>
      <c r="CJ90" s="209"/>
      <c r="CK90" s="209"/>
      <c r="CL90" s="209"/>
      <c r="CM90" s="230"/>
      <c r="CN90" s="209"/>
      <c r="CO90" s="214"/>
      <c r="CP90" s="214"/>
      <c r="CQ90" s="214"/>
      <c r="CR90" s="214"/>
    </row>
    <row r="91" spans="1:96" s="215" customFormat="1" ht="45" customHeight="1" x14ac:dyDescent="0.25">
      <c r="A91" s="209"/>
      <c r="B91" s="210"/>
      <c r="C91" s="211"/>
      <c r="D91" s="837"/>
      <c r="E91" s="145"/>
      <c r="F91" s="191"/>
      <c r="G91" s="134"/>
      <c r="H91" s="694"/>
      <c r="I91" s="839"/>
      <c r="J91" s="549"/>
      <c r="K91" s="694"/>
      <c r="L91" s="694"/>
      <c r="M91" s="603"/>
      <c r="N91" s="603"/>
      <c r="O91" s="603"/>
      <c r="P91" s="552"/>
      <c r="Q91" s="483"/>
      <c r="R91" s="555"/>
      <c r="S91" s="483"/>
      <c r="T91" s="555"/>
      <c r="U91" s="483"/>
      <c r="V91" s="555"/>
      <c r="W91" s="483"/>
      <c r="X91" s="555"/>
      <c r="Y91" s="452"/>
      <c r="Z91" s="455"/>
      <c r="AA91" s="452"/>
      <c r="AB91" s="455"/>
      <c r="AC91" s="452"/>
      <c r="AD91" s="455"/>
      <c r="AE91" s="452"/>
      <c r="AF91" s="455"/>
      <c r="AG91" s="387"/>
      <c r="AH91" s="355"/>
      <c r="AI91" s="615"/>
      <c r="AJ91" s="764"/>
      <c r="AK91" s="764"/>
      <c r="AL91" s="443"/>
      <c r="AM91" s="630"/>
      <c r="AN91" s="761"/>
      <c r="AO91" s="255"/>
      <c r="AP91" s="694"/>
      <c r="AQ91" s="694"/>
      <c r="AR91" s="705"/>
      <c r="AS91" s="445"/>
      <c r="AT91" s="238" t="s">
        <v>265</v>
      </c>
      <c r="AU91" s="238" t="s">
        <v>269</v>
      </c>
      <c r="AV91" s="238" t="s">
        <v>266</v>
      </c>
      <c r="AW91" s="238" t="s">
        <v>267</v>
      </c>
      <c r="AX91" s="426">
        <v>50000000</v>
      </c>
      <c r="AY91" s="255">
        <v>50000000</v>
      </c>
      <c r="AZ91" s="255">
        <v>0</v>
      </c>
      <c r="BA91" s="688"/>
      <c r="BB91" s="688"/>
      <c r="BC91" s="521"/>
      <c r="BD91" s="231">
        <v>50000000</v>
      </c>
      <c r="BE91" s="245">
        <v>0</v>
      </c>
      <c r="BF91" s="489"/>
      <c r="BG91" s="518"/>
      <c r="BH91" s="521"/>
      <c r="BI91" s="290">
        <v>50000000</v>
      </c>
      <c r="BJ91" s="280">
        <v>0</v>
      </c>
      <c r="BK91" s="489"/>
      <c r="BL91" s="489"/>
      <c r="BM91" s="634"/>
      <c r="BN91" s="290">
        <v>50000000</v>
      </c>
      <c r="BO91" s="280"/>
      <c r="BP91" s="489"/>
      <c r="BQ91" s="518"/>
      <c r="BR91" s="521"/>
      <c r="BS91" s="313">
        <v>50000000</v>
      </c>
      <c r="BT91" s="316">
        <v>4907500</v>
      </c>
      <c r="BU91" s="489"/>
      <c r="BV91" s="518"/>
      <c r="BW91" s="521"/>
      <c r="BX91" s="368">
        <v>50000000</v>
      </c>
      <c r="BY91" s="401">
        <v>14726000</v>
      </c>
      <c r="BZ91" s="489"/>
      <c r="CA91" s="518"/>
      <c r="CB91" s="521"/>
      <c r="CC91" s="416">
        <v>50000000</v>
      </c>
      <c r="CD91" s="401">
        <f>14726000+9818500</f>
        <v>24544500</v>
      </c>
      <c r="CE91" s="489"/>
      <c r="CF91" s="518"/>
      <c r="CG91" s="521"/>
      <c r="CH91" s="676"/>
      <c r="CI91" s="209"/>
      <c r="CJ91" s="209"/>
      <c r="CK91" s="209"/>
      <c r="CL91" s="209"/>
      <c r="CM91" s="209"/>
      <c r="CN91" s="209"/>
      <c r="CO91" s="214"/>
      <c r="CP91" s="214"/>
      <c r="CQ91" s="214"/>
      <c r="CR91" s="214"/>
    </row>
    <row r="92" spans="1:96" s="215" customFormat="1" ht="36.75" customHeight="1" x14ac:dyDescent="0.25">
      <c r="A92" s="209"/>
      <c r="B92" s="210"/>
      <c r="C92" s="211"/>
      <c r="D92" s="837"/>
      <c r="E92" s="145"/>
      <c r="F92" s="191"/>
      <c r="G92" s="134"/>
      <c r="H92" s="586" t="s">
        <v>54</v>
      </c>
      <c r="I92" s="840">
        <v>0.1</v>
      </c>
      <c r="J92" s="601" t="s">
        <v>23</v>
      </c>
      <c r="K92" s="586" t="s">
        <v>55</v>
      </c>
      <c r="L92" s="586">
        <v>2</v>
      </c>
      <c r="M92" s="601">
        <v>2</v>
      </c>
      <c r="N92" s="601">
        <v>1</v>
      </c>
      <c r="O92" s="601">
        <v>0</v>
      </c>
      <c r="P92" s="550">
        <v>1</v>
      </c>
      <c r="Q92" s="606">
        <v>0</v>
      </c>
      <c r="R92" s="604">
        <v>0</v>
      </c>
      <c r="S92" s="606">
        <v>0</v>
      </c>
      <c r="T92" s="604">
        <v>0</v>
      </c>
      <c r="U92" s="606">
        <v>0</v>
      </c>
      <c r="V92" s="604">
        <v>0</v>
      </c>
      <c r="W92" s="606">
        <v>0</v>
      </c>
      <c r="X92" s="604">
        <v>0</v>
      </c>
      <c r="Y92" s="546">
        <v>0</v>
      </c>
      <c r="Z92" s="548">
        <v>0</v>
      </c>
      <c r="AA92" s="546">
        <v>0</v>
      </c>
      <c r="AB92" s="548">
        <v>0</v>
      </c>
      <c r="AC92" s="546">
        <v>0</v>
      </c>
      <c r="AD92" s="548">
        <v>0</v>
      </c>
      <c r="AE92" s="546">
        <f>AK92*AJ92</f>
        <v>1</v>
      </c>
      <c r="AF92" s="548">
        <f>AE92/P92</f>
        <v>1</v>
      </c>
      <c r="AG92" s="388"/>
      <c r="AH92" s="356"/>
      <c r="AI92" s="844" t="s">
        <v>108</v>
      </c>
      <c r="AJ92" s="763">
        <v>1</v>
      </c>
      <c r="AK92" s="763">
        <v>1</v>
      </c>
      <c r="AL92" s="442" t="s">
        <v>401</v>
      </c>
      <c r="AM92" s="851" t="s">
        <v>413</v>
      </c>
      <c r="AN92" s="760" t="s">
        <v>414</v>
      </c>
      <c r="AO92" s="131">
        <f>35000000+10000000</f>
        <v>45000000</v>
      </c>
      <c r="AP92" s="601" t="s">
        <v>25</v>
      </c>
      <c r="AQ92" s="586" t="s">
        <v>26</v>
      </c>
      <c r="AR92" s="705"/>
      <c r="AS92" s="445"/>
      <c r="AT92" s="641" t="s">
        <v>268</v>
      </c>
      <c r="AU92" s="641" t="s">
        <v>261</v>
      </c>
      <c r="AV92" s="641" t="s">
        <v>262</v>
      </c>
      <c r="AW92" s="641" t="s">
        <v>263</v>
      </c>
      <c r="AX92" s="534">
        <v>0</v>
      </c>
      <c r="AY92" s="623">
        <v>45000000</v>
      </c>
      <c r="AZ92" s="623">
        <v>0</v>
      </c>
      <c r="BA92" s="623">
        <f>AY92</f>
        <v>45000000</v>
      </c>
      <c r="BB92" s="623">
        <f>AZ92</f>
        <v>0</v>
      </c>
      <c r="BC92" s="536">
        <f>BB92/BA92</f>
        <v>0</v>
      </c>
      <c r="BD92" s="534">
        <v>45000000</v>
      </c>
      <c r="BE92" s="534">
        <v>0</v>
      </c>
      <c r="BF92" s="498">
        <f>BD92</f>
        <v>45000000</v>
      </c>
      <c r="BG92" s="534">
        <f t="shared" ref="BG92:BG93" si="2">BE92</f>
        <v>0</v>
      </c>
      <c r="BH92" s="536">
        <f>BG92/BF92</f>
        <v>0</v>
      </c>
      <c r="BI92" s="496">
        <v>45000000</v>
      </c>
      <c r="BJ92" s="498">
        <v>0</v>
      </c>
      <c r="BK92" s="498">
        <f>BI92</f>
        <v>45000000</v>
      </c>
      <c r="BL92" s="498">
        <f t="shared" ref="BL92:BL93" si="3">BJ92</f>
        <v>0</v>
      </c>
      <c r="BM92" s="654">
        <f>BL92/BK92</f>
        <v>0</v>
      </c>
      <c r="BN92" s="496">
        <v>45000000</v>
      </c>
      <c r="BO92" s="498">
        <v>0</v>
      </c>
      <c r="BP92" s="498">
        <f>BN92</f>
        <v>45000000</v>
      </c>
      <c r="BQ92" s="534">
        <f t="shared" ref="BQ92:BQ93" si="4">BO92</f>
        <v>0</v>
      </c>
      <c r="BR92" s="536">
        <f>BQ92/BP92</f>
        <v>0</v>
      </c>
      <c r="BS92" s="496">
        <v>45000000</v>
      </c>
      <c r="BT92" s="498">
        <v>45000000</v>
      </c>
      <c r="BU92" s="498">
        <f>BS92</f>
        <v>45000000</v>
      </c>
      <c r="BV92" s="534">
        <f t="shared" ref="BV92:BV93" si="5">BT92</f>
        <v>45000000</v>
      </c>
      <c r="BW92" s="536">
        <f>BV92/BU92</f>
        <v>1</v>
      </c>
      <c r="BX92" s="496">
        <v>45000000</v>
      </c>
      <c r="BY92" s="498">
        <v>45000000</v>
      </c>
      <c r="BZ92" s="498">
        <f>BX92</f>
        <v>45000000</v>
      </c>
      <c r="CA92" s="534">
        <f t="shared" ref="CA92:CA93" si="6">BY92</f>
        <v>45000000</v>
      </c>
      <c r="CB92" s="536">
        <f>CA92/BZ92</f>
        <v>1</v>
      </c>
      <c r="CC92" s="496">
        <v>45000000</v>
      </c>
      <c r="CD92" s="498">
        <v>45000000</v>
      </c>
      <c r="CE92" s="498">
        <f>CC92</f>
        <v>45000000</v>
      </c>
      <c r="CF92" s="534">
        <f t="shared" ref="CF92:CF93" si="7">CD92</f>
        <v>45000000</v>
      </c>
      <c r="CG92" s="536">
        <f>CF92/CE92</f>
        <v>1</v>
      </c>
      <c r="CH92" s="674"/>
      <c r="CI92" s="209"/>
      <c r="CJ92" s="209"/>
      <c r="CK92" s="209"/>
      <c r="CL92" s="209"/>
      <c r="CM92" s="209"/>
      <c r="CN92" s="209"/>
      <c r="CO92" s="214"/>
      <c r="CP92" s="214"/>
      <c r="CQ92" s="214"/>
      <c r="CR92" s="214"/>
    </row>
    <row r="93" spans="1:96" s="215" customFormat="1" ht="15.75" customHeight="1" x14ac:dyDescent="0.25">
      <c r="A93" s="232"/>
      <c r="B93" s="210"/>
      <c r="C93" s="211"/>
      <c r="D93" s="838"/>
      <c r="E93" s="148"/>
      <c r="F93" s="192"/>
      <c r="G93" s="141"/>
      <c r="H93" s="694"/>
      <c r="I93" s="839"/>
      <c r="J93" s="603"/>
      <c r="K93" s="694"/>
      <c r="L93" s="694"/>
      <c r="M93" s="603"/>
      <c r="N93" s="603"/>
      <c r="O93" s="603"/>
      <c r="P93" s="552"/>
      <c r="Q93" s="607"/>
      <c r="R93" s="605"/>
      <c r="S93" s="607"/>
      <c r="T93" s="605"/>
      <c r="U93" s="607"/>
      <c r="V93" s="605"/>
      <c r="W93" s="607"/>
      <c r="X93" s="605"/>
      <c r="Y93" s="547"/>
      <c r="Z93" s="549"/>
      <c r="AA93" s="547"/>
      <c r="AB93" s="549"/>
      <c r="AC93" s="547"/>
      <c r="AD93" s="549"/>
      <c r="AE93" s="547"/>
      <c r="AF93" s="549"/>
      <c r="AG93" s="389"/>
      <c r="AH93" s="357"/>
      <c r="AI93" s="845"/>
      <c r="AJ93" s="764"/>
      <c r="AK93" s="764"/>
      <c r="AL93" s="443"/>
      <c r="AM93" s="852"/>
      <c r="AN93" s="761"/>
      <c r="AO93" s="132"/>
      <c r="AP93" s="603"/>
      <c r="AQ93" s="694"/>
      <c r="AR93" s="762"/>
      <c r="AS93" s="446"/>
      <c r="AT93" s="642"/>
      <c r="AU93" s="642"/>
      <c r="AV93" s="642"/>
      <c r="AW93" s="642"/>
      <c r="AX93" s="624"/>
      <c r="AY93" s="624"/>
      <c r="AZ93" s="624"/>
      <c r="BA93" s="624"/>
      <c r="BB93" s="624"/>
      <c r="BC93" s="537"/>
      <c r="BD93" s="535"/>
      <c r="BE93" s="535"/>
      <c r="BF93" s="530"/>
      <c r="BG93" s="535">
        <f t="shared" si="2"/>
        <v>0</v>
      </c>
      <c r="BH93" s="537"/>
      <c r="BI93" s="509"/>
      <c r="BJ93" s="530"/>
      <c r="BK93" s="530"/>
      <c r="BL93" s="530">
        <f t="shared" si="3"/>
        <v>0</v>
      </c>
      <c r="BM93" s="655"/>
      <c r="BN93" s="509"/>
      <c r="BO93" s="530"/>
      <c r="BP93" s="530"/>
      <c r="BQ93" s="535">
        <f t="shared" si="4"/>
        <v>0</v>
      </c>
      <c r="BR93" s="537"/>
      <c r="BS93" s="509"/>
      <c r="BT93" s="530"/>
      <c r="BU93" s="530"/>
      <c r="BV93" s="535">
        <f t="shared" si="5"/>
        <v>0</v>
      </c>
      <c r="BW93" s="537"/>
      <c r="BX93" s="509"/>
      <c r="BY93" s="530"/>
      <c r="BZ93" s="530"/>
      <c r="CA93" s="535">
        <f t="shared" si="6"/>
        <v>0</v>
      </c>
      <c r="CB93" s="537"/>
      <c r="CC93" s="509"/>
      <c r="CD93" s="530"/>
      <c r="CE93" s="530"/>
      <c r="CF93" s="535">
        <f t="shared" si="7"/>
        <v>0</v>
      </c>
      <c r="CG93" s="537"/>
      <c r="CH93" s="676"/>
      <c r="CI93" s="209"/>
      <c r="CJ93" s="209"/>
      <c r="CK93" s="209"/>
      <c r="CL93" s="209"/>
      <c r="CM93" s="209"/>
      <c r="CN93" s="209"/>
      <c r="CO93" s="214"/>
      <c r="CP93" s="214"/>
      <c r="CQ93" s="214"/>
      <c r="CR93" s="214"/>
    </row>
    <row r="94" spans="1:96" s="42" customFormat="1" ht="34.5" customHeight="1" x14ac:dyDescent="0.25">
      <c r="A94" s="5"/>
      <c r="B94" s="115"/>
      <c r="C94" s="150"/>
      <c r="D94" s="846" t="s">
        <v>56</v>
      </c>
      <c r="E94" s="145">
        <v>0.2</v>
      </c>
      <c r="F94" s="112"/>
      <c r="G94" s="134">
        <v>0.2</v>
      </c>
      <c r="H94" s="444" t="s">
        <v>57</v>
      </c>
      <c r="I94" s="792">
        <v>0.7</v>
      </c>
      <c r="J94" s="718" t="s">
        <v>23</v>
      </c>
      <c r="K94" s="444" t="s">
        <v>58</v>
      </c>
      <c r="L94" s="444">
        <v>4</v>
      </c>
      <c r="M94" s="718">
        <v>4</v>
      </c>
      <c r="N94" s="601">
        <v>1</v>
      </c>
      <c r="O94" s="718">
        <v>1</v>
      </c>
      <c r="P94" s="550">
        <v>1</v>
      </c>
      <c r="Q94" s="481">
        <v>0</v>
      </c>
      <c r="R94" s="553">
        <v>0</v>
      </c>
      <c r="S94" s="481">
        <v>0</v>
      </c>
      <c r="T94" s="553">
        <v>0</v>
      </c>
      <c r="U94" s="481">
        <v>0</v>
      </c>
      <c r="V94" s="553">
        <v>0</v>
      </c>
      <c r="W94" s="481">
        <v>0.5</v>
      </c>
      <c r="X94" s="553">
        <v>0.5</v>
      </c>
      <c r="Y94" s="450">
        <v>0.5</v>
      </c>
      <c r="Z94" s="453">
        <v>0.5</v>
      </c>
      <c r="AA94" s="450">
        <v>0.5</v>
      </c>
      <c r="AB94" s="453">
        <v>0.5</v>
      </c>
      <c r="AC94" s="450">
        <v>0.5</v>
      </c>
      <c r="AD94" s="453">
        <v>0.5</v>
      </c>
      <c r="AE94" s="450">
        <f>AK94*AJ94</f>
        <v>0.5</v>
      </c>
      <c r="AF94" s="453">
        <f>AE94/P94</f>
        <v>0.5</v>
      </c>
      <c r="AG94" s="385"/>
      <c r="AH94" s="353"/>
      <c r="AI94" s="173" t="s">
        <v>296</v>
      </c>
      <c r="AJ94" s="50">
        <v>1</v>
      </c>
      <c r="AK94" s="50">
        <f>+AK95*AJ95+AK96*AJ96</f>
        <v>0.5</v>
      </c>
      <c r="AL94" s="409"/>
      <c r="AM94" s="159"/>
      <c r="AN94" s="760" t="s">
        <v>344</v>
      </c>
      <c r="AO94" s="154">
        <f>346500000+70000000</f>
        <v>416500000</v>
      </c>
      <c r="AP94" s="718" t="s">
        <v>25</v>
      </c>
      <c r="AQ94" s="444" t="s">
        <v>26</v>
      </c>
      <c r="AR94" s="710" t="s">
        <v>127</v>
      </c>
      <c r="AS94" s="598" t="s">
        <v>349</v>
      </c>
      <c r="AT94" s="643" t="s">
        <v>280</v>
      </c>
      <c r="AU94" s="643" t="s">
        <v>281</v>
      </c>
      <c r="AV94" s="444" t="s">
        <v>282</v>
      </c>
      <c r="AW94" s="444" t="s">
        <v>283</v>
      </c>
      <c r="AX94" s="649">
        <v>160600000</v>
      </c>
      <c r="AY94" s="646">
        <v>160600000</v>
      </c>
      <c r="AZ94" s="689">
        <v>74112550</v>
      </c>
      <c r="BA94" s="689">
        <f>AY94</f>
        <v>160600000</v>
      </c>
      <c r="BB94" s="649">
        <f>AZ94</f>
        <v>74112550</v>
      </c>
      <c r="BC94" s="493">
        <f>+BB94/BA94</f>
        <v>0.46147291407222912</v>
      </c>
      <c r="BD94" s="697">
        <v>160600000</v>
      </c>
      <c r="BE94" s="516">
        <v>74112550</v>
      </c>
      <c r="BF94" s="487">
        <f>BD94</f>
        <v>160600000</v>
      </c>
      <c r="BG94" s="490">
        <f>BE94</f>
        <v>74112550</v>
      </c>
      <c r="BH94" s="493">
        <f>+BG94/BF94</f>
        <v>0.46147291407222912</v>
      </c>
      <c r="BI94" s="484">
        <v>160600000</v>
      </c>
      <c r="BJ94" s="484">
        <f>+BE94+17056250</f>
        <v>91168800</v>
      </c>
      <c r="BK94" s="487">
        <f>BI94</f>
        <v>160600000</v>
      </c>
      <c r="BL94" s="635">
        <f>BJ94</f>
        <v>91168800</v>
      </c>
      <c r="BM94" s="638">
        <f>+BL94/BK94</f>
        <v>0.56767621419676217</v>
      </c>
      <c r="BN94" s="484">
        <v>160600000</v>
      </c>
      <c r="BO94" s="484">
        <f>+BJ94+15000000</f>
        <v>106168800</v>
      </c>
      <c r="BP94" s="487">
        <f>BN94</f>
        <v>160600000</v>
      </c>
      <c r="BQ94" s="490">
        <f>BO94</f>
        <v>106168800</v>
      </c>
      <c r="BR94" s="493">
        <f>+BQ94/BP94</f>
        <v>0.66107596513075961</v>
      </c>
      <c r="BS94" s="484">
        <v>160600000</v>
      </c>
      <c r="BT94" s="484">
        <v>106168800</v>
      </c>
      <c r="BU94" s="487">
        <f>BS94</f>
        <v>160600000</v>
      </c>
      <c r="BV94" s="490">
        <f>BT94</f>
        <v>106168800</v>
      </c>
      <c r="BW94" s="493">
        <f>+BV94/BU94</f>
        <v>0.66107596513075961</v>
      </c>
      <c r="BX94" s="484">
        <v>160600000</v>
      </c>
      <c r="BY94" s="484">
        <v>106168800</v>
      </c>
      <c r="BZ94" s="487">
        <f>BX94</f>
        <v>160600000</v>
      </c>
      <c r="CA94" s="490">
        <f>BY94</f>
        <v>106168800</v>
      </c>
      <c r="CB94" s="493">
        <f>+CA94/BZ94</f>
        <v>0.66107596513075961</v>
      </c>
      <c r="CC94" s="513">
        <v>160600000</v>
      </c>
      <c r="CD94" s="484">
        <v>106168800</v>
      </c>
      <c r="CE94" s="487">
        <f>CC94</f>
        <v>160600000</v>
      </c>
      <c r="CF94" s="490">
        <f>CD94</f>
        <v>106168800</v>
      </c>
      <c r="CG94" s="493">
        <f>+CF94/CE94</f>
        <v>0.66107596513075961</v>
      </c>
      <c r="CH94" s="671"/>
      <c r="CI94" s="5"/>
      <c r="CJ94" s="5"/>
      <c r="CK94" s="5"/>
      <c r="CL94" s="28">
        <f>AY94-160600000</f>
        <v>0</v>
      </c>
      <c r="CM94" s="5"/>
      <c r="CN94" s="5"/>
      <c r="CO94" s="6"/>
      <c r="CP94" s="6"/>
      <c r="CQ94" s="6"/>
      <c r="CR94" s="6"/>
    </row>
    <row r="95" spans="1:96" s="42" customFormat="1" ht="63.75" x14ac:dyDescent="0.25">
      <c r="A95" s="5"/>
      <c r="B95" s="115"/>
      <c r="C95" s="150"/>
      <c r="D95" s="847"/>
      <c r="E95" s="145"/>
      <c r="F95" s="113"/>
      <c r="G95" s="134"/>
      <c r="H95" s="445"/>
      <c r="I95" s="721"/>
      <c r="J95" s="717"/>
      <c r="K95" s="445"/>
      <c r="L95" s="445"/>
      <c r="M95" s="717"/>
      <c r="N95" s="602"/>
      <c r="O95" s="717"/>
      <c r="P95" s="551"/>
      <c r="Q95" s="482"/>
      <c r="R95" s="554"/>
      <c r="S95" s="482"/>
      <c r="T95" s="554"/>
      <c r="U95" s="482"/>
      <c r="V95" s="554"/>
      <c r="W95" s="482"/>
      <c r="X95" s="554"/>
      <c r="Y95" s="451"/>
      <c r="Z95" s="454"/>
      <c r="AA95" s="451"/>
      <c r="AB95" s="454"/>
      <c r="AC95" s="451"/>
      <c r="AD95" s="454"/>
      <c r="AE95" s="451"/>
      <c r="AF95" s="454"/>
      <c r="AG95" s="386"/>
      <c r="AH95" s="354"/>
      <c r="AI95" s="35" t="s">
        <v>298</v>
      </c>
      <c r="AJ95" s="49">
        <v>0.5</v>
      </c>
      <c r="AK95" s="49">
        <v>1</v>
      </c>
      <c r="AL95" s="409" t="s">
        <v>395</v>
      </c>
      <c r="AM95" s="198" t="s">
        <v>343</v>
      </c>
      <c r="AN95" s="631"/>
      <c r="AO95" s="155"/>
      <c r="AP95" s="717"/>
      <c r="AQ95" s="445"/>
      <c r="AR95" s="705"/>
      <c r="AS95" s="599"/>
      <c r="AT95" s="644"/>
      <c r="AU95" s="644"/>
      <c r="AV95" s="445"/>
      <c r="AW95" s="445"/>
      <c r="AX95" s="650"/>
      <c r="AY95" s="647"/>
      <c r="AZ95" s="690"/>
      <c r="BA95" s="690"/>
      <c r="BB95" s="650"/>
      <c r="BC95" s="494"/>
      <c r="BD95" s="698"/>
      <c r="BE95" s="517"/>
      <c r="BF95" s="488"/>
      <c r="BG95" s="491"/>
      <c r="BH95" s="494"/>
      <c r="BI95" s="485"/>
      <c r="BJ95" s="485"/>
      <c r="BK95" s="488"/>
      <c r="BL95" s="636"/>
      <c r="BM95" s="639"/>
      <c r="BN95" s="485"/>
      <c r="BO95" s="485"/>
      <c r="BP95" s="488"/>
      <c r="BQ95" s="491"/>
      <c r="BR95" s="494"/>
      <c r="BS95" s="485"/>
      <c r="BT95" s="485"/>
      <c r="BU95" s="488"/>
      <c r="BV95" s="491"/>
      <c r="BW95" s="494"/>
      <c r="BX95" s="485"/>
      <c r="BY95" s="485"/>
      <c r="BZ95" s="488"/>
      <c r="CA95" s="491"/>
      <c r="CB95" s="494"/>
      <c r="CC95" s="515"/>
      <c r="CD95" s="485"/>
      <c r="CE95" s="488"/>
      <c r="CF95" s="491"/>
      <c r="CG95" s="494"/>
      <c r="CH95" s="672"/>
      <c r="CI95" s="5"/>
      <c r="CJ95" s="5"/>
      <c r="CK95" s="5"/>
      <c r="CL95" s="5"/>
      <c r="CM95" s="5"/>
      <c r="CN95" s="5"/>
      <c r="CO95" s="6"/>
      <c r="CP95" s="6"/>
      <c r="CQ95" s="6"/>
      <c r="CR95" s="6"/>
    </row>
    <row r="96" spans="1:96" s="42" customFormat="1" ht="14.25" customHeight="1" x14ac:dyDescent="0.25">
      <c r="A96" s="5"/>
      <c r="B96" s="115"/>
      <c r="C96" s="150"/>
      <c r="D96" s="847"/>
      <c r="E96" s="145"/>
      <c r="F96" s="113"/>
      <c r="G96" s="134"/>
      <c r="H96" s="445"/>
      <c r="I96" s="721"/>
      <c r="J96" s="717"/>
      <c r="K96" s="445"/>
      <c r="L96" s="445"/>
      <c r="M96" s="717"/>
      <c r="N96" s="602"/>
      <c r="O96" s="717"/>
      <c r="P96" s="551"/>
      <c r="Q96" s="482"/>
      <c r="R96" s="554"/>
      <c r="S96" s="482"/>
      <c r="T96" s="554"/>
      <c r="U96" s="482"/>
      <c r="V96" s="554"/>
      <c r="W96" s="482"/>
      <c r="X96" s="554"/>
      <c r="Y96" s="451"/>
      <c r="Z96" s="454"/>
      <c r="AA96" s="451"/>
      <c r="AB96" s="454"/>
      <c r="AC96" s="451"/>
      <c r="AD96" s="454"/>
      <c r="AE96" s="451"/>
      <c r="AF96" s="454"/>
      <c r="AG96" s="386"/>
      <c r="AH96" s="354"/>
      <c r="AI96" s="782" t="s">
        <v>297</v>
      </c>
      <c r="AJ96" s="608">
        <v>0.5</v>
      </c>
      <c r="AK96" s="608">
        <v>0</v>
      </c>
      <c r="AL96" s="442" t="s">
        <v>391</v>
      </c>
      <c r="AM96" s="784"/>
      <c r="AN96" s="631"/>
      <c r="AO96" s="155"/>
      <c r="AP96" s="717"/>
      <c r="AQ96" s="445"/>
      <c r="AR96" s="705"/>
      <c r="AS96" s="599"/>
      <c r="AT96" s="644"/>
      <c r="AU96" s="644"/>
      <c r="AV96" s="445"/>
      <c r="AW96" s="445"/>
      <c r="AX96" s="650"/>
      <c r="AY96" s="647"/>
      <c r="AZ96" s="690"/>
      <c r="BA96" s="690"/>
      <c r="BB96" s="650"/>
      <c r="BC96" s="494"/>
      <c r="BD96" s="698"/>
      <c r="BE96" s="517"/>
      <c r="BF96" s="488"/>
      <c r="BG96" s="491"/>
      <c r="BH96" s="494"/>
      <c r="BI96" s="485"/>
      <c r="BJ96" s="485"/>
      <c r="BK96" s="488"/>
      <c r="BL96" s="636"/>
      <c r="BM96" s="639"/>
      <c r="BN96" s="485"/>
      <c r="BO96" s="485"/>
      <c r="BP96" s="488"/>
      <c r="BQ96" s="491"/>
      <c r="BR96" s="494"/>
      <c r="BS96" s="485"/>
      <c r="BT96" s="485"/>
      <c r="BU96" s="488"/>
      <c r="BV96" s="491"/>
      <c r="BW96" s="494"/>
      <c r="BX96" s="485"/>
      <c r="BY96" s="485"/>
      <c r="BZ96" s="488"/>
      <c r="CA96" s="491"/>
      <c r="CB96" s="494"/>
      <c r="CC96" s="515"/>
      <c r="CD96" s="485"/>
      <c r="CE96" s="488"/>
      <c r="CF96" s="491"/>
      <c r="CG96" s="494"/>
      <c r="CH96" s="672"/>
      <c r="CI96" s="5"/>
      <c r="CJ96" s="5"/>
      <c r="CK96" s="5"/>
      <c r="CL96" s="5"/>
      <c r="CM96" s="5"/>
      <c r="CN96" s="5"/>
      <c r="CO96" s="6"/>
      <c r="CP96" s="6"/>
      <c r="CQ96" s="6"/>
      <c r="CR96" s="6"/>
    </row>
    <row r="97" spans="1:96" s="42" customFormat="1" ht="22.5" customHeight="1" x14ac:dyDescent="0.25">
      <c r="A97" s="5"/>
      <c r="B97" s="115"/>
      <c r="C97" s="150"/>
      <c r="D97" s="847"/>
      <c r="E97" s="145"/>
      <c r="F97" s="113"/>
      <c r="G97" s="134"/>
      <c r="H97" s="446"/>
      <c r="I97" s="793"/>
      <c r="J97" s="719"/>
      <c r="K97" s="446"/>
      <c r="L97" s="446"/>
      <c r="M97" s="719"/>
      <c r="N97" s="603"/>
      <c r="O97" s="719"/>
      <c r="P97" s="552"/>
      <c r="Q97" s="483"/>
      <c r="R97" s="555"/>
      <c r="S97" s="483"/>
      <c r="T97" s="555"/>
      <c r="U97" s="483"/>
      <c r="V97" s="555"/>
      <c r="W97" s="483"/>
      <c r="X97" s="555"/>
      <c r="Y97" s="452"/>
      <c r="Z97" s="455"/>
      <c r="AA97" s="452"/>
      <c r="AB97" s="455"/>
      <c r="AC97" s="452"/>
      <c r="AD97" s="455"/>
      <c r="AE97" s="452"/>
      <c r="AF97" s="455"/>
      <c r="AG97" s="387"/>
      <c r="AH97" s="355"/>
      <c r="AI97" s="783"/>
      <c r="AJ97" s="609"/>
      <c r="AK97" s="609"/>
      <c r="AL97" s="443"/>
      <c r="AM97" s="785"/>
      <c r="AN97" s="761"/>
      <c r="AO97" s="156"/>
      <c r="AP97" s="719"/>
      <c r="AQ97" s="446"/>
      <c r="AR97" s="705"/>
      <c r="AS97" s="599"/>
      <c r="AT97" s="645"/>
      <c r="AU97" s="645"/>
      <c r="AV97" s="446"/>
      <c r="AW97" s="446"/>
      <c r="AX97" s="651"/>
      <c r="AY97" s="648"/>
      <c r="AZ97" s="691"/>
      <c r="BA97" s="691"/>
      <c r="BB97" s="651"/>
      <c r="BC97" s="495"/>
      <c r="BD97" s="699"/>
      <c r="BE97" s="518"/>
      <c r="BF97" s="489"/>
      <c r="BG97" s="492"/>
      <c r="BH97" s="495"/>
      <c r="BI97" s="486"/>
      <c r="BJ97" s="486"/>
      <c r="BK97" s="489"/>
      <c r="BL97" s="637"/>
      <c r="BM97" s="640"/>
      <c r="BN97" s="486"/>
      <c r="BO97" s="486"/>
      <c r="BP97" s="489"/>
      <c r="BQ97" s="492"/>
      <c r="BR97" s="495"/>
      <c r="BS97" s="486"/>
      <c r="BT97" s="486"/>
      <c r="BU97" s="489"/>
      <c r="BV97" s="492"/>
      <c r="BW97" s="495"/>
      <c r="BX97" s="486"/>
      <c r="BY97" s="486"/>
      <c r="BZ97" s="489"/>
      <c r="CA97" s="492"/>
      <c r="CB97" s="495"/>
      <c r="CC97" s="514"/>
      <c r="CD97" s="486"/>
      <c r="CE97" s="489"/>
      <c r="CF97" s="492"/>
      <c r="CG97" s="495"/>
      <c r="CH97" s="677"/>
      <c r="CI97" s="5"/>
      <c r="CJ97" s="5"/>
      <c r="CK97" s="5"/>
      <c r="CL97" s="5">
        <v>247018800</v>
      </c>
      <c r="CM97" s="5"/>
      <c r="CN97" s="5"/>
      <c r="CO97" s="6"/>
      <c r="CP97" s="6"/>
      <c r="CQ97" s="6"/>
      <c r="CR97" s="6"/>
    </row>
    <row r="98" spans="1:96" s="42" customFormat="1" ht="37.5" customHeight="1" x14ac:dyDescent="0.25">
      <c r="A98" s="5"/>
      <c r="B98" s="115"/>
      <c r="C98" s="150"/>
      <c r="D98" s="847"/>
      <c r="E98" s="145"/>
      <c r="F98" s="113"/>
      <c r="G98" s="134"/>
      <c r="H98" s="444" t="s">
        <v>59</v>
      </c>
      <c r="I98" s="119">
        <v>0.3</v>
      </c>
      <c r="J98" s="718" t="s">
        <v>34</v>
      </c>
      <c r="K98" s="444" t="s">
        <v>60</v>
      </c>
      <c r="L98" s="444">
        <v>1</v>
      </c>
      <c r="M98" s="718">
        <v>1</v>
      </c>
      <c r="N98" s="601">
        <v>1</v>
      </c>
      <c r="O98" s="718">
        <v>1</v>
      </c>
      <c r="P98" s="550">
        <v>1</v>
      </c>
      <c r="Q98" s="481">
        <v>0</v>
      </c>
      <c r="R98" s="553">
        <v>0</v>
      </c>
      <c r="S98" s="481">
        <v>0.2</v>
      </c>
      <c r="T98" s="553">
        <v>0.2</v>
      </c>
      <c r="U98" s="481">
        <v>0.2</v>
      </c>
      <c r="V98" s="553">
        <v>0.2</v>
      </c>
      <c r="W98" s="481">
        <v>0.41222222222222221</v>
      </c>
      <c r="X98" s="553">
        <v>0.41222222222222221</v>
      </c>
      <c r="Y98" s="447">
        <v>0.41222222222222221</v>
      </c>
      <c r="Z98" s="456">
        <v>0.41222222222222221</v>
      </c>
      <c r="AA98" s="447">
        <v>0.41222222222222221</v>
      </c>
      <c r="AB98" s="456">
        <v>0.41222222222222221</v>
      </c>
      <c r="AC98" s="447">
        <v>0.41222222222222221</v>
      </c>
      <c r="AD98" s="456">
        <v>0.41222222222222221</v>
      </c>
      <c r="AE98" s="447">
        <f>AK98*AJ98+AK101*AJ101+AK106*AJ106+AK107*AJ107+AK108*AJ108</f>
        <v>0.5788888888888889</v>
      </c>
      <c r="AF98" s="456">
        <f>AE98/P98</f>
        <v>0.5788888888888889</v>
      </c>
      <c r="AG98" s="378"/>
      <c r="AH98" s="378"/>
      <c r="AI98" s="157" t="s">
        <v>100</v>
      </c>
      <c r="AJ98" s="124">
        <v>0.2</v>
      </c>
      <c r="AK98" s="421">
        <f>AK99*AJ99+AK100*AJ100</f>
        <v>0.94444444444444442</v>
      </c>
      <c r="AL98" s="409"/>
      <c r="AM98" s="158"/>
      <c r="AN98" s="167"/>
      <c r="AO98" s="45"/>
      <c r="AP98" s="718" t="s">
        <v>25</v>
      </c>
      <c r="AQ98" s="444" t="s">
        <v>26</v>
      </c>
      <c r="AR98" s="705"/>
      <c r="AS98" s="599"/>
      <c r="AT98" s="643" t="s">
        <v>289</v>
      </c>
      <c r="AU98" s="643" t="s">
        <v>290</v>
      </c>
      <c r="AV98" s="444" t="s">
        <v>291</v>
      </c>
      <c r="AW98" s="444" t="s">
        <v>292</v>
      </c>
      <c r="AX98" s="501">
        <v>0</v>
      </c>
      <c r="AY98" s="692">
        <v>441816155</v>
      </c>
      <c r="AZ98" s="623">
        <v>20500000</v>
      </c>
      <c r="BA98" s="623">
        <f>+AY98+AY104+AY106+AY107+AY108+AY100+AY105</f>
        <v>1435774829</v>
      </c>
      <c r="BB98" s="683">
        <f>+AZ98+AZ104+AZ106+AZ107+AZ108+AZ100+AZ105</f>
        <v>57556250</v>
      </c>
      <c r="BC98" s="462">
        <f>+BB98/BA98</f>
        <v>4.0087239891290781E-2</v>
      </c>
      <c r="BD98" s="700">
        <v>441816155</v>
      </c>
      <c r="BE98" s="498">
        <f>20500000+12936892</f>
        <v>33436892</v>
      </c>
      <c r="BF98" s="498">
        <f>+BD98+BD104+BD106+BD107+BD108+BD100+BD105</f>
        <v>1435774829</v>
      </c>
      <c r="BG98" s="501">
        <f>+BE98+BE104+BE106+BE107+BE108+BE100+BE105</f>
        <v>117912500</v>
      </c>
      <c r="BH98" s="462">
        <f>+BG98/BF98</f>
        <v>8.2124646301345625E-2</v>
      </c>
      <c r="BI98" s="496">
        <v>441816155</v>
      </c>
      <c r="BJ98" s="496">
        <f>+BE98+56804287</f>
        <v>90241179</v>
      </c>
      <c r="BK98" s="498">
        <f>+BI98+BI104+BI106+BI107+BI108+BI100+BI105</f>
        <v>785774829</v>
      </c>
      <c r="BL98" s="522">
        <f>+BJ98+BJ104+BJ106+BJ107+BJ108+BJ100+BJ105</f>
        <v>194716787</v>
      </c>
      <c r="BM98" s="625">
        <f>+BL98/BK98</f>
        <v>0.24780227084621972</v>
      </c>
      <c r="BN98" s="496">
        <v>441816155</v>
      </c>
      <c r="BO98" s="496">
        <v>100741179</v>
      </c>
      <c r="BP98" s="498">
        <f>+BN98+BN104+BN106+BN107+BN108+BN100+BN105</f>
        <v>785774829</v>
      </c>
      <c r="BQ98" s="501">
        <f>+BO98+BO104+BO106+BO107+BO108+BO100+BO105</f>
        <v>225623037</v>
      </c>
      <c r="BR98" s="462">
        <f>+BQ98/BP98</f>
        <v>0.28713446737296799</v>
      </c>
      <c r="BS98" s="496">
        <v>441816155</v>
      </c>
      <c r="BT98" s="496">
        <v>146221003</v>
      </c>
      <c r="BU98" s="498">
        <f>+BS98+BS104+BS106+BS107+BS108+BS100+BS105</f>
        <v>785774829</v>
      </c>
      <c r="BV98" s="501">
        <f>+BT98+BT104+BT106+BT107+BT108+BT100+BT105</f>
        <v>278309111</v>
      </c>
      <c r="BW98" s="462">
        <f>+BV98/BU98</f>
        <v>0.35418430411442969</v>
      </c>
      <c r="BX98" s="496">
        <v>441816155</v>
      </c>
      <c r="BY98" s="496">
        <v>221366431</v>
      </c>
      <c r="BZ98" s="498">
        <f>+BX98+BX104+BX106+BX107+BX108+BX100+BX105</f>
        <v>785774829</v>
      </c>
      <c r="CA98" s="501">
        <f>+BY98+BY104+BY106+BY107+BY108+BY100+BY105</f>
        <v>425172789</v>
      </c>
      <c r="CB98" s="462">
        <f>+CA98/BZ98</f>
        <v>0.54108731064990634</v>
      </c>
      <c r="CC98" s="496">
        <v>441816155</v>
      </c>
      <c r="CD98" s="496">
        <v>264776215</v>
      </c>
      <c r="CE98" s="498">
        <f>+CC98+CC104+CC106+CC107+CC108+CC100+CC105</f>
        <v>785774829</v>
      </c>
      <c r="CF98" s="501">
        <f>+CD98+CD104+CD106+CD107+CD108+CD100+CD105</f>
        <v>505638823</v>
      </c>
      <c r="CG98" s="462">
        <f>+CF98/CE98</f>
        <v>0.64349073594466077</v>
      </c>
      <c r="CH98" s="678"/>
      <c r="CI98" s="5"/>
      <c r="CJ98" s="5"/>
      <c r="CK98" s="5"/>
      <c r="CL98" s="5"/>
      <c r="CM98" s="5"/>
      <c r="CN98" s="5"/>
      <c r="CO98" s="6"/>
      <c r="CP98" s="6"/>
      <c r="CQ98" s="6"/>
      <c r="CR98" s="6"/>
    </row>
    <row r="99" spans="1:96" s="42" customFormat="1" ht="191.25" x14ac:dyDescent="0.25">
      <c r="A99" s="5"/>
      <c r="B99" s="115"/>
      <c r="C99" s="150"/>
      <c r="D99" s="847"/>
      <c r="E99" s="145"/>
      <c r="F99" s="113"/>
      <c r="G99" s="134"/>
      <c r="H99" s="445"/>
      <c r="I99" s="120"/>
      <c r="J99" s="717"/>
      <c r="K99" s="445"/>
      <c r="L99" s="445"/>
      <c r="M99" s="717"/>
      <c r="N99" s="602"/>
      <c r="O99" s="717"/>
      <c r="P99" s="551"/>
      <c r="Q99" s="482"/>
      <c r="R99" s="554"/>
      <c r="S99" s="482"/>
      <c r="T99" s="554"/>
      <c r="U99" s="482"/>
      <c r="V99" s="554"/>
      <c r="W99" s="482"/>
      <c r="X99" s="554"/>
      <c r="Y99" s="448"/>
      <c r="Z99" s="457"/>
      <c r="AA99" s="448"/>
      <c r="AB99" s="457"/>
      <c r="AC99" s="448"/>
      <c r="AD99" s="457"/>
      <c r="AE99" s="448"/>
      <c r="AF99" s="457"/>
      <c r="AG99" s="378"/>
      <c r="AH99" s="378"/>
      <c r="AI99" s="428" t="s">
        <v>101</v>
      </c>
      <c r="AJ99" s="56">
        <v>0.5</v>
      </c>
      <c r="AK99" s="49">
        <f>8/9</f>
        <v>0.88888888888888884</v>
      </c>
      <c r="AL99" s="409" t="s">
        <v>392</v>
      </c>
      <c r="AM99" s="170" t="s">
        <v>412</v>
      </c>
      <c r="AN99" s="168" t="s">
        <v>300</v>
      </c>
      <c r="AO99" s="45">
        <v>26500000</v>
      </c>
      <c r="AP99" s="717"/>
      <c r="AQ99" s="445"/>
      <c r="AR99" s="705"/>
      <c r="AS99" s="599"/>
      <c r="AT99" s="644"/>
      <c r="AU99" s="644"/>
      <c r="AV99" s="445"/>
      <c r="AW99" s="445"/>
      <c r="AX99" s="652"/>
      <c r="AY99" s="693"/>
      <c r="AZ99" s="681"/>
      <c r="BA99" s="681"/>
      <c r="BB99" s="652"/>
      <c r="BC99" s="504"/>
      <c r="BD99" s="701"/>
      <c r="BE99" s="499"/>
      <c r="BF99" s="499"/>
      <c r="BG99" s="502"/>
      <c r="BH99" s="504"/>
      <c r="BI99" s="497"/>
      <c r="BJ99" s="497"/>
      <c r="BK99" s="499"/>
      <c r="BL99" s="523"/>
      <c r="BM99" s="626"/>
      <c r="BN99" s="497"/>
      <c r="BO99" s="497"/>
      <c r="BP99" s="499"/>
      <c r="BQ99" s="502"/>
      <c r="BR99" s="504"/>
      <c r="BS99" s="497"/>
      <c r="BT99" s="497"/>
      <c r="BU99" s="499"/>
      <c r="BV99" s="502"/>
      <c r="BW99" s="504"/>
      <c r="BX99" s="497"/>
      <c r="BY99" s="497"/>
      <c r="BZ99" s="499"/>
      <c r="CA99" s="502"/>
      <c r="CB99" s="504"/>
      <c r="CC99" s="497"/>
      <c r="CD99" s="497"/>
      <c r="CE99" s="499"/>
      <c r="CF99" s="502"/>
      <c r="CG99" s="504"/>
      <c r="CH99" s="679"/>
      <c r="CI99" s="5"/>
      <c r="CJ99" s="5"/>
      <c r="CK99" s="5"/>
      <c r="CL99" s="5"/>
      <c r="CM99" s="5"/>
      <c r="CN99" s="5"/>
      <c r="CO99" s="6"/>
      <c r="CP99" s="6"/>
      <c r="CQ99" s="6"/>
      <c r="CR99" s="6"/>
    </row>
    <row r="100" spans="1:96" s="42" customFormat="1" ht="165.75" customHeight="1" x14ac:dyDescent="0.25">
      <c r="A100" s="5"/>
      <c r="B100" s="115"/>
      <c r="C100" s="150"/>
      <c r="D100" s="847"/>
      <c r="E100" s="145"/>
      <c r="F100" s="113"/>
      <c r="G100" s="134"/>
      <c r="H100" s="445"/>
      <c r="I100" s="120"/>
      <c r="J100" s="717"/>
      <c r="K100" s="445"/>
      <c r="L100" s="445"/>
      <c r="M100" s="717"/>
      <c r="N100" s="602"/>
      <c r="O100" s="717"/>
      <c r="P100" s="551"/>
      <c r="Q100" s="482"/>
      <c r="R100" s="554"/>
      <c r="S100" s="482"/>
      <c r="T100" s="554"/>
      <c r="U100" s="482"/>
      <c r="V100" s="554"/>
      <c r="W100" s="482"/>
      <c r="X100" s="554"/>
      <c r="Y100" s="448"/>
      <c r="Z100" s="457"/>
      <c r="AA100" s="448"/>
      <c r="AB100" s="457"/>
      <c r="AC100" s="448"/>
      <c r="AD100" s="457"/>
      <c r="AE100" s="448"/>
      <c r="AF100" s="457"/>
      <c r="AG100" s="378"/>
      <c r="AH100" s="378"/>
      <c r="AI100" s="428" t="s">
        <v>102</v>
      </c>
      <c r="AJ100" s="56">
        <v>0.5</v>
      </c>
      <c r="AK100" s="49">
        <f>9/9</f>
        <v>1</v>
      </c>
      <c r="AL100" s="409" t="s">
        <v>392</v>
      </c>
      <c r="AM100" s="170" t="s">
        <v>415</v>
      </c>
      <c r="AN100" s="168" t="s">
        <v>300</v>
      </c>
      <c r="AO100" s="45">
        <v>30000000</v>
      </c>
      <c r="AP100" s="717"/>
      <c r="AQ100" s="445"/>
      <c r="AR100" s="705"/>
      <c r="AS100" s="599"/>
      <c r="AT100" s="705" t="s">
        <v>280</v>
      </c>
      <c r="AU100" s="705" t="s">
        <v>281</v>
      </c>
      <c r="AV100" s="705" t="s">
        <v>282</v>
      </c>
      <c r="AW100" s="705" t="s">
        <v>283</v>
      </c>
      <c r="AX100" s="652">
        <v>247018800</v>
      </c>
      <c r="AY100" s="682">
        <v>247018800</v>
      </c>
      <c r="AZ100" s="681">
        <v>37056250</v>
      </c>
      <c r="BA100" s="681"/>
      <c r="BB100" s="652"/>
      <c r="BC100" s="504"/>
      <c r="BD100" s="702">
        <v>247018800</v>
      </c>
      <c r="BE100" s="499">
        <v>74112500</v>
      </c>
      <c r="BF100" s="499"/>
      <c r="BG100" s="502"/>
      <c r="BH100" s="504"/>
      <c r="BI100" s="497">
        <v>247018800</v>
      </c>
      <c r="BJ100" s="497">
        <f>+BE100+20000000</f>
        <v>94112500</v>
      </c>
      <c r="BK100" s="499"/>
      <c r="BL100" s="523"/>
      <c r="BM100" s="626"/>
      <c r="BN100" s="497">
        <v>247018800</v>
      </c>
      <c r="BO100" s="497">
        <f>+BJ100+20406250</f>
        <v>114518750</v>
      </c>
      <c r="BP100" s="499"/>
      <c r="BQ100" s="502"/>
      <c r="BR100" s="504"/>
      <c r="BS100" s="497">
        <v>247018800</v>
      </c>
      <c r="BT100" s="497">
        <f>114518750+7206250</f>
        <v>121725000</v>
      </c>
      <c r="BU100" s="499"/>
      <c r="BV100" s="502"/>
      <c r="BW100" s="504"/>
      <c r="BX100" s="497">
        <v>247018800</v>
      </c>
      <c r="BY100" s="497">
        <f>121725000+68556250</f>
        <v>190281250</v>
      </c>
      <c r="BZ100" s="499"/>
      <c r="CA100" s="502"/>
      <c r="CB100" s="504"/>
      <c r="CC100" s="497">
        <v>247018800</v>
      </c>
      <c r="CD100" s="497">
        <f>190281250+37056250</f>
        <v>227337500</v>
      </c>
      <c r="CE100" s="499"/>
      <c r="CF100" s="502"/>
      <c r="CG100" s="504"/>
      <c r="CH100" s="679"/>
      <c r="CI100" s="5"/>
      <c r="CJ100" s="5"/>
      <c r="CK100" s="5"/>
      <c r="CL100" s="5"/>
      <c r="CM100" s="5"/>
      <c r="CN100" s="5"/>
      <c r="CO100" s="6"/>
      <c r="CP100" s="6"/>
      <c r="CQ100" s="6"/>
      <c r="CR100" s="6"/>
    </row>
    <row r="101" spans="1:96" s="42" customFormat="1" ht="42" customHeight="1" x14ac:dyDescent="0.25">
      <c r="A101" s="5"/>
      <c r="B101" s="115"/>
      <c r="C101" s="150"/>
      <c r="D101" s="847"/>
      <c r="E101" s="145"/>
      <c r="F101" s="113"/>
      <c r="G101" s="134"/>
      <c r="H101" s="445"/>
      <c r="I101" s="120"/>
      <c r="J101" s="717"/>
      <c r="K101" s="445"/>
      <c r="L101" s="445"/>
      <c r="M101" s="717"/>
      <c r="N101" s="602"/>
      <c r="O101" s="717"/>
      <c r="P101" s="551"/>
      <c r="Q101" s="482"/>
      <c r="R101" s="554"/>
      <c r="S101" s="482"/>
      <c r="T101" s="554"/>
      <c r="U101" s="482"/>
      <c r="V101" s="554"/>
      <c r="W101" s="482"/>
      <c r="X101" s="554"/>
      <c r="Y101" s="448"/>
      <c r="Z101" s="457"/>
      <c r="AA101" s="448"/>
      <c r="AB101" s="457"/>
      <c r="AC101" s="448"/>
      <c r="AD101" s="457"/>
      <c r="AE101" s="448"/>
      <c r="AF101" s="457"/>
      <c r="AG101" s="378"/>
      <c r="AH101" s="378"/>
      <c r="AI101" s="428" t="s">
        <v>103</v>
      </c>
      <c r="AJ101" s="68">
        <v>0.15</v>
      </c>
      <c r="AK101" s="52">
        <f>AK102*AJ102+AK103*AJ103+AK104*AJ104</f>
        <v>0.76666666666666661</v>
      </c>
      <c r="AL101" s="409"/>
      <c r="AM101" s="94" t="s">
        <v>341</v>
      </c>
      <c r="AN101" s="168"/>
      <c r="AO101" s="45"/>
      <c r="AP101" s="717"/>
      <c r="AQ101" s="445"/>
      <c r="AR101" s="705"/>
      <c r="AS101" s="599"/>
      <c r="AT101" s="705"/>
      <c r="AU101" s="705"/>
      <c r="AV101" s="705"/>
      <c r="AW101" s="705"/>
      <c r="AX101" s="652"/>
      <c r="AY101" s="682"/>
      <c r="AZ101" s="681"/>
      <c r="BA101" s="681"/>
      <c r="BB101" s="652"/>
      <c r="BC101" s="504"/>
      <c r="BD101" s="702"/>
      <c r="BE101" s="499"/>
      <c r="BF101" s="499"/>
      <c r="BG101" s="502"/>
      <c r="BH101" s="504"/>
      <c r="BI101" s="497"/>
      <c r="BJ101" s="497"/>
      <c r="BK101" s="499"/>
      <c r="BL101" s="523"/>
      <c r="BM101" s="626"/>
      <c r="BN101" s="497"/>
      <c r="BO101" s="497"/>
      <c r="BP101" s="499"/>
      <c r="BQ101" s="502"/>
      <c r="BR101" s="504"/>
      <c r="BS101" s="497"/>
      <c r="BT101" s="497"/>
      <c r="BU101" s="499"/>
      <c r="BV101" s="502"/>
      <c r="BW101" s="504"/>
      <c r="BX101" s="497"/>
      <c r="BY101" s="497"/>
      <c r="BZ101" s="499"/>
      <c r="CA101" s="502"/>
      <c r="CB101" s="504"/>
      <c r="CC101" s="497"/>
      <c r="CD101" s="497"/>
      <c r="CE101" s="499"/>
      <c r="CF101" s="502"/>
      <c r="CG101" s="504"/>
      <c r="CH101" s="679"/>
      <c r="CI101" s="5"/>
      <c r="CJ101" s="5"/>
      <c r="CK101" s="5"/>
      <c r="CL101" s="5"/>
      <c r="CM101" s="5"/>
      <c r="CN101" s="5"/>
      <c r="CO101" s="6"/>
      <c r="CP101" s="6"/>
      <c r="CQ101" s="6"/>
      <c r="CR101" s="6"/>
    </row>
    <row r="102" spans="1:96" s="42" customFormat="1" ht="140.25" x14ac:dyDescent="0.25">
      <c r="A102" s="5"/>
      <c r="B102" s="115"/>
      <c r="C102" s="150"/>
      <c r="D102" s="847"/>
      <c r="E102" s="145"/>
      <c r="F102" s="113"/>
      <c r="G102" s="134"/>
      <c r="H102" s="445"/>
      <c r="I102" s="120"/>
      <c r="J102" s="717"/>
      <c r="K102" s="445"/>
      <c r="L102" s="445"/>
      <c r="M102" s="717"/>
      <c r="N102" s="602"/>
      <c r="O102" s="717"/>
      <c r="P102" s="551"/>
      <c r="Q102" s="482"/>
      <c r="R102" s="554"/>
      <c r="S102" s="482"/>
      <c r="T102" s="554"/>
      <c r="U102" s="482"/>
      <c r="V102" s="554"/>
      <c r="W102" s="482"/>
      <c r="X102" s="554"/>
      <c r="Y102" s="448"/>
      <c r="Z102" s="457"/>
      <c r="AA102" s="448"/>
      <c r="AB102" s="457"/>
      <c r="AC102" s="448"/>
      <c r="AD102" s="457"/>
      <c r="AE102" s="448"/>
      <c r="AF102" s="457"/>
      <c r="AG102" s="378"/>
      <c r="AH102" s="378"/>
      <c r="AI102" s="428" t="s">
        <v>106</v>
      </c>
      <c r="AJ102" s="56">
        <v>0.3</v>
      </c>
      <c r="AK102" s="49">
        <f>3/9</f>
        <v>0.33333333333333331</v>
      </c>
      <c r="AL102" s="409" t="s">
        <v>392</v>
      </c>
      <c r="AM102" s="170" t="s">
        <v>340</v>
      </c>
      <c r="AN102" s="168" t="s">
        <v>346</v>
      </c>
      <c r="AO102" s="45">
        <v>9000000</v>
      </c>
      <c r="AP102" s="717"/>
      <c r="AQ102" s="445"/>
      <c r="AR102" s="705"/>
      <c r="AS102" s="599"/>
      <c r="AT102" s="705"/>
      <c r="AU102" s="705"/>
      <c r="AV102" s="705"/>
      <c r="AW102" s="705"/>
      <c r="AX102" s="652"/>
      <c r="AY102" s="682"/>
      <c r="AZ102" s="681"/>
      <c r="BA102" s="681"/>
      <c r="BB102" s="652"/>
      <c r="BC102" s="504"/>
      <c r="BD102" s="702"/>
      <c r="BE102" s="499"/>
      <c r="BF102" s="499"/>
      <c r="BG102" s="502"/>
      <c r="BH102" s="504"/>
      <c r="BI102" s="497"/>
      <c r="BJ102" s="497"/>
      <c r="BK102" s="499"/>
      <c r="BL102" s="523"/>
      <c r="BM102" s="626"/>
      <c r="BN102" s="497"/>
      <c r="BO102" s="497"/>
      <c r="BP102" s="499"/>
      <c r="BQ102" s="502"/>
      <c r="BR102" s="504"/>
      <c r="BS102" s="497"/>
      <c r="BT102" s="497"/>
      <c r="BU102" s="499"/>
      <c r="BV102" s="502"/>
      <c r="BW102" s="504"/>
      <c r="BX102" s="497"/>
      <c r="BY102" s="497"/>
      <c r="BZ102" s="499"/>
      <c r="CA102" s="502"/>
      <c r="CB102" s="504"/>
      <c r="CC102" s="497"/>
      <c r="CD102" s="497"/>
      <c r="CE102" s="499"/>
      <c r="CF102" s="502"/>
      <c r="CG102" s="504"/>
      <c r="CH102" s="679"/>
      <c r="CI102" s="83"/>
      <c r="CJ102" s="5"/>
      <c r="CK102" s="5"/>
      <c r="CL102" s="5"/>
      <c r="CM102" s="28"/>
      <c r="CN102" s="5"/>
      <c r="CO102" s="6"/>
      <c r="CP102" s="6"/>
      <c r="CQ102" s="6"/>
      <c r="CR102" s="6"/>
    </row>
    <row r="103" spans="1:96" s="42" customFormat="1" ht="229.5" x14ac:dyDescent="0.25">
      <c r="A103" s="5"/>
      <c r="B103" s="115"/>
      <c r="C103" s="150"/>
      <c r="D103" s="847"/>
      <c r="E103" s="145"/>
      <c r="F103" s="113"/>
      <c r="G103" s="134"/>
      <c r="H103" s="445"/>
      <c r="I103" s="120"/>
      <c r="J103" s="717"/>
      <c r="K103" s="445"/>
      <c r="L103" s="445"/>
      <c r="M103" s="717"/>
      <c r="N103" s="602"/>
      <c r="O103" s="717"/>
      <c r="P103" s="551"/>
      <c r="Q103" s="482"/>
      <c r="R103" s="554"/>
      <c r="S103" s="482"/>
      <c r="T103" s="554"/>
      <c r="U103" s="482"/>
      <c r="V103" s="554"/>
      <c r="W103" s="482"/>
      <c r="X103" s="554"/>
      <c r="Y103" s="448"/>
      <c r="Z103" s="457"/>
      <c r="AA103" s="448"/>
      <c r="AB103" s="457"/>
      <c r="AC103" s="448"/>
      <c r="AD103" s="457"/>
      <c r="AE103" s="448"/>
      <c r="AF103" s="457"/>
      <c r="AG103" s="378"/>
      <c r="AH103" s="378"/>
      <c r="AI103" s="428" t="s">
        <v>104</v>
      </c>
      <c r="AJ103" s="56">
        <v>0.3</v>
      </c>
      <c r="AK103" s="49">
        <f>8/9</f>
        <v>0.88888888888888884</v>
      </c>
      <c r="AL103" s="409" t="s">
        <v>395</v>
      </c>
      <c r="AM103" s="197" t="s">
        <v>417</v>
      </c>
      <c r="AN103" s="168" t="s">
        <v>345</v>
      </c>
      <c r="AO103" s="45">
        <v>31118800</v>
      </c>
      <c r="AP103" s="717"/>
      <c r="AQ103" s="445"/>
      <c r="AR103" s="705"/>
      <c r="AS103" s="599"/>
      <c r="AT103" s="705"/>
      <c r="AU103" s="705"/>
      <c r="AV103" s="705"/>
      <c r="AW103" s="705"/>
      <c r="AX103" s="652"/>
      <c r="AY103" s="682"/>
      <c r="AZ103" s="681"/>
      <c r="BA103" s="681"/>
      <c r="BB103" s="652"/>
      <c r="BC103" s="504"/>
      <c r="BD103" s="702"/>
      <c r="BE103" s="499"/>
      <c r="BF103" s="499"/>
      <c r="BG103" s="502"/>
      <c r="BH103" s="504"/>
      <c r="BI103" s="497"/>
      <c r="BJ103" s="497"/>
      <c r="BK103" s="499"/>
      <c r="BL103" s="523"/>
      <c r="BM103" s="626"/>
      <c r="BN103" s="497"/>
      <c r="BO103" s="497"/>
      <c r="BP103" s="499"/>
      <c r="BQ103" s="502"/>
      <c r="BR103" s="504"/>
      <c r="BS103" s="497"/>
      <c r="BT103" s="497"/>
      <c r="BU103" s="499"/>
      <c r="BV103" s="502"/>
      <c r="BW103" s="504"/>
      <c r="BX103" s="497"/>
      <c r="BY103" s="497"/>
      <c r="BZ103" s="499"/>
      <c r="CA103" s="502"/>
      <c r="CB103" s="504"/>
      <c r="CC103" s="497"/>
      <c r="CD103" s="497"/>
      <c r="CE103" s="499"/>
      <c r="CF103" s="502"/>
      <c r="CG103" s="504"/>
      <c r="CH103" s="679"/>
      <c r="CI103" s="5"/>
      <c r="CJ103" s="28"/>
      <c r="CK103" s="5"/>
      <c r="CL103" s="5"/>
      <c r="CM103" s="5"/>
      <c r="CN103" s="5"/>
      <c r="CO103" s="6"/>
      <c r="CP103" s="6"/>
      <c r="CQ103" s="6"/>
      <c r="CR103" s="6"/>
    </row>
    <row r="104" spans="1:96" s="42" customFormat="1" ht="49.5" customHeight="1" x14ac:dyDescent="0.25">
      <c r="A104" s="5"/>
      <c r="B104" s="115"/>
      <c r="C104" s="150"/>
      <c r="D104" s="847"/>
      <c r="E104" s="145"/>
      <c r="F104" s="113"/>
      <c r="G104" s="134"/>
      <c r="H104" s="445"/>
      <c r="I104" s="120"/>
      <c r="J104" s="717"/>
      <c r="K104" s="445"/>
      <c r="L104" s="445"/>
      <c r="M104" s="717"/>
      <c r="N104" s="602"/>
      <c r="O104" s="717"/>
      <c r="P104" s="551"/>
      <c r="Q104" s="482"/>
      <c r="R104" s="554"/>
      <c r="S104" s="482"/>
      <c r="T104" s="554"/>
      <c r="U104" s="482"/>
      <c r="V104" s="554"/>
      <c r="W104" s="482"/>
      <c r="X104" s="554"/>
      <c r="Y104" s="448"/>
      <c r="Z104" s="457"/>
      <c r="AA104" s="448"/>
      <c r="AB104" s="457"/>
      <c r="AC104" s="448"/>
      <c r="AD104" s="457"/>
      <c r="AE104" s="448"/>
      <c r="AF104" s="457"/>
      <c r="AG104" s="379"/>
      <c r="AH104" s="379"/>
      <c r="AI104" s="790" t="s">
        <v>157</v>
      </c>
      <c r="AJ104" s="849">
        <v>0.4</v>
      </c>
      <c r="AK104" s="851">
        <f>5/5</f>
        <v>1</v>
      </c>
      <c r="AL104" s="442" t="s">
        <v>392</v>
      </c>
      <c r="AM104" s="853" t="s">
        <v>342</v>
      </c>
      <c r="AN104" s="631" t="s">
        <v>347</v>
      </c>
      <c r="AO104" s="46">
        <f>240505263+115500000+30250000</f>
        <v>386255263</v>
      </c>
      <c r="AP104" s="717"/>
      <c r="AQ104" s="445"/>
      <c r="AR104" s="705"/>
      <c r="AS104" s="599"/>
      <c r="AT104" s="103" t="s">
        <v>277</v>
      </c>
      <c r="AU104" s="104" t="s">
        <v>276</v>
      </c>
      <c r="AV104" s="78" t="s">
        <v>278</v>
      </c>
      <c r="AW104" s="78" t="s">
        <v>279</v>
      </c>
      <c r="AX104" s="100">
        <v>0</v>
      </c>
      <c r="AY104" s="249">
        <v>70000000</v>
      </c>
      <c r="AZ104" s="249">
        <v>0</v>
      </c>
      <c r="BA104" s="681"/>
      <c r="BB104" s="652"/>
      <c r="BC104" s="504"/>
      <c r="BD104" s="236">
        <v>70000000</v>
      </c>
      <c r="BE104" s="242">
        <v>0</v>
      </c>
      <c r="BF104" s="499"/>
      <c r="BG104" s="502"/>
      <c r="BH104" s="504"/>
      <c r="BI104" s="281">
        <v>70000000</v>
      </c>
      <c r="BJ104" s="281">
        <v>0</v>
      </c>
      <c r="BK104" s="499"/>
      <c r="BL104" s="523"/>
      <c r="BM104" s="626"/>
      <c r="BN104" s="281">
        <v>70000000</v>
      </c>
      <c r="BO104" s="281">
        <v>0</v>
      </c>
      <c r="BP104" s="499"/>
      <c r="BQ104" s="502"/>
      <c r="BR104" s="504"/>
      <c r="BS104" s="317">
        <v>70000000</v>
      </c>
      <c r="BT104" s="317">
        <v>0</v>
      </c>
      <c r="BU104" s="499"/>
      <c r="BV104" s="502"/>
      <c r="BW104" s="504"/>
      <c r="BX104" s="363">
        <v>70000000</v>
      </c>
      <c r="BY104" s="363">
        <v>3162000</v>
      </c>
      <c r="BZ104" s="499"/>
      <c r="CA104" s="502"/>
      <c r="CB104" s="504"/>
      <c r="CC104" s="414">
        <v>70000000</v>
      </c>
      <c r="CD104" s="406">
        <v>3162000</v>
      </c>
      <c r="CE104" s="499"/>
      <c r="CF104" s="502"/>
      <c r="CG104" s="504"/>
      <c r="CH104" s="679"/>
      <c r="CI104" s="5"/>
      <c r="CJ104" s="5"/>
      <c r="CK104" s="5"/>
      <c r="CL104" s="5"/>
      <c r="CM104" s="5"/>
      <c r="CN104" s="5"/>
      <c r="CO104" s="6"/>
      <c r="CP104" s="6"/>
      <c r="CQ104" s="6"/>
      <c r="CR104" s="6"/>
    </row>
    <row r="105" spans="1:96" s="42" customFormat="1" ht="61.5" customHeight="1" x14ac:dyDescent="0.25">
      <c r="A105" s="5"/>
      <c r="B105" s="115"/>
      <c r="C105" s="150"/>
      <c r="D105" s="847"/>
      <c r="E105" s="145"/>
      <c r="F105" s="165"/>
      <c r="G105" s="134"/>
      <c r="H105" s="445"/>
      <c r="I105" s="166"/>
      <c r="J105" s="717"/>
      <c r="K105" s="445"/>
      <c r="L105" s="445"/>
      <c r="M105" s="717"/>
      <c r="N105" s="602"/>
      <c r="O105" s="717"/>
      <c r="P105" s="551"/>
      <c r="Q105" s="482"/>
      <c r="R105" s="554"/>
      <c r="S105" s="482"/>
      <c r="T105" s="554"/>
      <c r="U105" s="482"/>
      <c r="V105" s="554"/>
      <c r="W105" s="482"/>
      <c r="X105" s="554"/>
      <c r="Y105" s="448"/>
      <c r="Z105" s="457"/>
      <c r="AA105" s="448"/>
      <c r="AB105" s="457"/>
      <c r="AC105" s="448"/>
      <c r="AD105" s="457"/>
      <c r="AE105" s="448"/>
      <c r="AF105" s="457"/>
      <c r="AG105" s="379"/>
      <c r="AH105" s="379"/>
      <c r="AI105" s="791"/>
      <c r="AJ105" s="850"/>
      <c r="AK105" s="852"/>
      <c r="AL105" s="443"/>
      <c r="AM105" s="854"/>
      <c r="AN105" s="631"/>
      <c r="AO105" s="46"/>
      <c r="AP105" s="717"/>
      <c r="AQ105" s="445"/>
      <c r="AR105" s="705"/>
      <c r="AS105" s="599"/>
      <c r="AT105" s="103" t="s">
        <v>310</v>
      </c>
      <c r="AU105" s="78" t="s">
        <v>311</v>
      </c>
      <c r="AV105" s="78" t="s">
        <v>312</v>
      </c>
      <c r="AW105" s="78" t="s">
        <v>313</v>
      </c>
      <c r="AX105" s="100">
        <v>0</v>
      </c>
      <c r="AY105" s="249">
        <v>650000000</v>
      </c>
      <c r="AZ105" s="249">
        <v>0</v>
      </c>
      <c r="BA105" s="681"/>
      <c r="BB105" s="652"/>
      <c r="BC105" s="504"/>
      <c r="BD105" s="236">
        <v>650000000</v>
      </c>
      <c r="BE105" s="242">
        <v>0</v>
      </c>
      <c r="BF105" s="499"/>
      <c r="BG105" s="502"/>
      <c r="BH105" s="504"/>
      <c r="BI105" s="282"/>
      <c r="BJ105" s="282"/>
      <c r="BK105" s="499"/>
      <c r="BL105" s="523"/>
      <c r="BM105" s="626"/>
      <c r="BN105" s="282"/>
      <c r="BO105" s="282"/>
      <c r="BP105" s="499"/>
      <c r="BQ105" s="502"/>
      <c r="BR105" s="504"/>
      <c r="BS105" s="318"/>
      <c r="BT105" s="318"/>
      <c r="BU105" s="499"/>
      <c r="BV105" s="502"/>
      <c r="BW105" s="504"/>
      <c r="BX105" s="364"/>
      <c r="BY105" s="364"/>
      <c r="BZ105" s="499"/>
      <c r="CA105" s="502"/>
      <c r="CB105" s="504"/>
      <c r="CC105" s="415"/>
      <c r="CD105" s="407"/>
      <c r="CE105" s="499"/>
      <c r="CF105" s="502"/>
      <c r="CG105" s="504"/>
      <c r="CH105" s="679"/>
      <c r="CI105" s="5"/>
      <c r="CJ105" s="5"/>
      <c r="CK105" s="5"/>
      <c r="CL105" s="5"/>
      <c r="CM105" s="5"/>
      <c r="CN105" s="5"/>
      <c r="CO105" s="6"/>
      <c r="CP105" s="6"/>
      <c r="CQ105" s="6"/>
      <c r="CR105" s="6"/>
    </row>
    <row r="106" spans="1:96" s="42" customFormat="1" ht="39" customHeight="1" x14ac:dyDescent="0.25">
      <c r="A106" s="5"/>
      <c r="B106" s="115"/>
      <c r="C106" s="150"/>
      <c r="D106" s="847"/>
      <c r="E106" s="145"/>
      <c r="F106" s="113"/>
      <c r="G106" s="134"/>
      <c r="H106" s="445"/>
      <c r="I106" s="120"/>
      <c r="J106" s="717"/>
      <c r="K106" s="445"/>
      <c r="L106" s="445"/>
      <c r="M106" s="717"/>
      <c r="N106" s="602"/>
      <c r="O106" s="717"/>
      <c r="P106" s="551"/>
      <c r="Q106" s="482"/>
      <c r="R106" s="554"/>
      <c r="S106" s="482"/>
      <c r="T106" s="554"/>
      <c r="U106" s="482"/>
      <c r="V106" s="554"/>
      <c r="W106" s="482"/>
      <c r="X106" s="554"/>
      <c r="Y106" s="448"/>
      <c r="Z106" s="457"/>
      <c r="AA106" s="448"/>
      <c r="AB106" s="457"/>
      <c r="AC106" s="448"/>
      <c r="AD106" s="457"/>
      <c r="AE106" s="448"/>
      <c r="AF106" s="457"/>
      <c r="AG106" s="378"/>
      <c r="AH106" s="378"/>
      <c r="AI106" s="428" t="s">
        <v>105</v>
      </c>
      <c r="AJ106" s="68">
        <v>0.15</v>
      </c>
      <c r="AK106" s="52">
        <f>2/4</f>
        <v>0.5</v>
      </c>
      <c r="AL106" s="409" t="s">
        <v>391</v>
      </c>
      <c r="AM106" s="170" t="s">
        <v>416</v>
      </c>
      <c r="AN106" s="168"/>
      <c r="AO106" s="46">
        <v>12000766</v>
      </c>
      <c r="AP106" s="717"/>
      <c r="AQ106" s="445"/>
      <c r="AR106" s="705"/>
      <c r="AS106" s="599"/>
      <c r="AT106" s="104" t="s">
        <v>288</v>
      </c>
      <c r="AU106" s="103" t="s">
        <v>290</v>
      </c>
      <c r="AV106" s="78" t="s">
        <v>291</v>
      </c>
      <c r="AW106" s="78" t="s">
        <v>292</v>
      </c>
      <c r="AX106" s="427">
        <v>0</v>
      </c>
      <c r="AY106" s="273">
        <v>12000000</v>
      </c>
      <c r="AZ106" s="249">
        <v>0</v>
      </c>
      <c r="BA106" s="681"/>
      <c r="BB106" s="652"/>
      <c r="BC106" s="504"/>
      <c r="BD106" s="274">
        <v>12000000</v>
      </c>
      <c r="BE106" s="242">
        <v>0</v>
      </c>
      <c r="BF106" s="499"/>
      <c r="BG106" s="502"/>
      <c r="BH106" s="504"/>
      <c r="BI106" s="281">
        <v>12000000</v>
      </c>
      <c r="BJ106" s="281">
        <v>0</v>
      </c>
      <c r="BK106" s="499"/>
      <c r="BL106" s="523"/>
      <c r="BM106" s="626"/>
      <c r="BN106" s="281">
        <v>12000000</v>
      </c>
      <c r="BO106" s="281">
        <v>0</v>
      </c>
      <c r="BP106" s="499"/>
      <c r="BQ106" s="502"/>
      <c r="BR106" s="504"/>
      <c r="BS106" s="317">
        <v>12000000</v>
      </c>
      <c r="BT106" s="317">
        <v>0</v>
      </c>
      <c r="BU106" s="499"/>
      <c r="BV106" s="502"/>
      <c r="BW106" s="504"/>
      <c r="BX106" s="363">
        <v>12000000</v>
      </c>
      <c r="BY106" s="363"/>
      <c r="BZ106" s="499"/>
      <c r="CA106" s="502"/>
      <c r="CB106" s="504"/>
      <c r="CC106" s="414">
        <v>12000000</v>
      </c>
      <c r="CD106" s="406"/>
      <c r="CE106" s="499"/>
      <c r="CF106" s="502"/>
      <c r="CG106" s="504"/>
      <c r="CH106" s="679"/>
      <c r="CI106" s="5"/>
      <c r="CJ106" s="5"/>
      <c r="CK106" s="6"/>
      <c r="CL106" s="6"/>
      <c r="CM106" s="6"/>
      <c r="CN106" s="6"/>
    </row>
    <row r="107" spans="1:96" s="42" customFormat="1" ht="204" x14ac:dyDescent="0.25">
      <c r="A107" s="5"/>
      <c r="B107" s="115"/>
      <c r="C107" s="150"/>
      <c r="D107" s="847"/>
      <c r="E107" s="145"/>
      <c r="F107" s="113"/>
      <c r="G107" s="134"/>
      <c r="H107" s="445"/>
      <c r="I107" s="120"/>
      <c r="J107" s="717"/>
      <c r="K107" s="445"/>
      <c r="L107" s="445"/>
      <c r="M107" s="717"/>
      <c r="N107" s="602"/>
      <c r="O107" s="717"/>
      <c r="P107" s="551"/>
      <c r="Q107" s="482"/>
      <c r="R107" s="554"/>
      <c r="S107" s="482"/>
      <c r="T107" s="554"/>
      <c r="U107" s="482"/>
      <c r="V107" s="554"/>
      <c r="W107" s="482"/>
      <c r="X107" s="554"/>
      <c r="Y107" s="448"/>
      <c r="Z107" s="457"/>
      <c r="AA107" s="448"/>
      <c r="AB107" s="457"/>
      <c r="AC107" s="448"/>
      <c r="AD107" s="457"/>
      <c r="AE107" s="448"/>
      <c r="AF107" s="457"/>
      <c r="AG107" s="378"/>
      <c r="AH107" s="378"/>
      <c r="AI107" s="428" t="s">
        <v>156</v>
      </c>
      <c r="AJ107" s="68">
        <v>0.2</v>
      </c>
      <c r="AK107" s="52">
        <v>1</v>
      </c>
      <c r="AL107" s="409" t="s">
        <v>393</v>
      </c>
      <c r="AM107" s="170" t="s">
        <v>375</v>
      </c>
      <c r="AN107" s="160" t="s">
        <v>300</v>
      </c>
      <c r="AO107" s="46">
        <v>15000000</v>
      </c>
      <c r="AP107" s="717"/>
      <c r="AQ107" s="445"/>
      <c r="AR107" s="705"/>
      <c r="AS107" s="599"/>
      <c r="AT107" s="103" t="s">
        <v>285</v>
      </c>
      <c r="AU107" s="104" t="s">
        <v>284</v>
      </c>
      <c r="AV107" s="78" t="s">
        <v>286</v>
      </c>
      <c r="AW107" s="78" t="s">
        <v>287</v>
      </c>
      <c r="AX107" s="100">
        <v>10363108</v>
      </c>
      <c r="AY107" s="249">
        <v>10363108</v>
      </c>
      <c r="AZ107" s="249">
        <v>0</v>
      </c>
      <c r="BA107" s="681"/>
      <c r="BB107" s="652"/>
      <c r="BC107" s="504"/>
      <c r="BD107" s="236">
        <v>10363108</v>
      </c>
      <c r="BE107" s="242">
        <v>10363108</v>
      </c>
      <c r="BF107" s="499"/>
      <c r="BG107" s="502"/>
      <c r="BH107" s="504"/>
      <c r="BI107" s="281">
        <v>10363108</v>
      </c>
      <c r="BJ107" s="281">
        <v>10363108</v>
      </c>
      <c r="BK107" s="499"/>
      <c r="BL107" s="523"/>
      <c r="BM107" s="626"/>
      <c r="BN107" s="281">
        <v>10363108</v>
      </c>
      <c r="BO107" s="281">
        <v>10363108</v>
      </c>
      <c r="BP107" s="499"/>
      <c r="BQ107" s="502"/>
      <c r="BR107" s="504"/>
      <c r="BS107" s="317">
        <v>10363108</v>
      </c>
      <c r="BT107" s="317">
        <v>10363108</v>
      </c>
      <c r="BU107" s="499"/>
      <c r="BV107" s="502"/>
      <c r="BW107" s="504"/>
      <c r="BX107" s="363">
        <v>10363108</v>
      </c>
      <c r="BY107" s="363">
        <v>10363108</v>
      </c>
      <c r="BZ107" s="499"/>
      <c r="CA107" s="502"/>
      <c r="CB107" s="504"/>
      <c r="CC107" s="414">
        <v>10363108</v>
      </c>
      <c r="CD107" s="406">
        <v>10363108</v>
      </c>
      <c r="CE107" s="499"/>
      <c r="CF107" s="502"/>
      <c r="CG107" s="504"/>
      <c r="CH107" s="679"/>
      <c r="CI107" s="5"/>
      <c r="CJ107" s="5"/>
      <c r="CK107" s="6"/>
      <c r="CL107" s="6"/>
      <c r="CM107" s="6"/>
      <c r="CN107" s="6"/>
    </row>
    <row r="108" spans="1:96" s="42" customFormat="1" ht="34.5" customHeight="1" thickBot="1" x14ac:dyDescent="0.3">
      <c r="A108" s="5"/>
      <c r="B108" s="116"/>
      <c r="C108" s="151"/>
      <c r="D108" s="848"/>
      <c r="E108" s="149"/>
      <c r="F108" s="117"/>
      <c r="G108" s="135"/>
      <c r="H108" s="733"/>
      <c r="I108" s="129"/>
      <c r="J108" s="787"/>
      <c r="K108" s="733"/>
      <c r="L108" s="733"/>
      <c r="M108" s="787"/>
      <c r="N108" s="789"/>
      <c r="O108" s="787"/>
      <c r="P108" s="788"/>
      <c r="Q108" s="768"/>
      <c r="R108" s="769"/>
      <c r="S108" s="768"/>
      <c r="T108" s="769"/>
      <c r="U108" s="768"/>
      <c r="V108" s="769"/>
      <c r="W108" s="768"/>
      <c r="X108" s="769"/>
      <c r="Y108" s="770"/>
      <c r="Z108" s="771"/>
      <c r="AA108" s="770"/>
      <c r="AB108" s="771"/>
      <c r="AC108" s="770"/>
      <c r="AD108" s="771"/>
      <c r="AE108" s="770"/>
      <c r="AF108" s="771"/>
      <c r="AG108" s="380"/>
      <c r="AH108" s="380"/>
      <c r="AI108" s="44" t="s">
        <v>110</v>
      </c>
      <c r="AJ108" s="72">
        <v>0.3</v>
      </c>
      <c r="AK108" s="81">
        <v>0</v>
      </c>
      <c r="AL108" s="409" t="s">
        <v>392</v>
      </c>
      <c r="AM108" s="95"/>
      <c r="AN108" s="169"/>
      <c r="AO108" s="82">
        <v>20000000</v>
      </c>
      <c r="AP108" s="787"/>
      <c r="AQ108" s="733"/>
      <c r="AR108" s="786"/>
      <c r="AS108" s="781"/>
      <c r="AT108" s="110" t="s">
        <v>280</v>
      </c>
      <c r="AU108" s="110" t="s">
        <v>281</v>
      </c>
      <c r="AV108" s="111" t="s">
        <v>282</v>
      </c>
      <c r="AW108" s="111" t="s">
        <v>283</v>
      </c>
      <c r="AX108" s="252">
        <v>4576766</v>
      </c>
      <c r="AY108" s="250">
        <v>4576766</v>
      </c>
      <c r="AZ108" s="249">
        <v>0</v>
      </c>
      <c r="BA108" s="685"/>
      <c r="BB108" s="684"/>
      <c r="BC108" s="505"/>
      <c r="BD108" s="263">
        <v>4576766</v>
      </c>
      <c r="BE108" s="242">
        <v>0</v>
      </c>
      <c r="BF108" s="500"/>
      <c r="BG108" s="503"/>
      <c r="BH108" s="505"/>
      <c r="BI108" s="281">
        <v>4576766</v>
      </c>
      <c r="BJ108" s="281">
        <v>0</v>
      </c>
      <c r="BK108" s="500"/>
      <c r="BL108" s="545"/>
      <c r="BM108" s="627"/>
      <c r="BN108" s="281">
        <v>4576766</v>
      </c>
      <c r="BO108" s="281">
        <v>0</v>
      </c>
      <c r="BP108" s="500"/>
      <c r="BQ108" s="503"/>
      <c r="BR108" s="505"/>
      <c r="BS108" s="317">
        <v>4576766</v>
      </c>
      <c r="BT108" s="317"/>
      <c r="BU108" s="500"/>
      <c r="BV108" s="503"/>
      <c r="BW108" s="505"/>
      <c r="BX108" s="363">
        <v>4576766</v>
      </c>
      <c r="BY108" s="363"/>
      <c r="BZ108" s="500"/>
      <c r="CA108" s="503"/>
      <c r="CB108" s="505"/>
      <c r="CC108" s="414">
        <v>4576766</v>
      </c>
      <c r="CD108" s="411"/>
      <c r="CE108" s="500"/>
      <c r="CF108" s="503"/>
      <c r="CG108" s="505"/>
      <c r="CH108" s="680"/>
      <c r="CI108" s="5"/>
      <c r="CJ108" s="5"/>
      <c r="CK108" s="6"/>
      <c r="CL108" s="6"/>
      <c r="CM108" s="6"/>
      <c r="CN108" s="6"/>
    </row>
    <row r="109" spans="1:96" ht="15.75" thickBot="1" x14ac:dyDescent="0.3">
      <c r="A109" s="1"/>
      <c r="B109" s="271" t="s">
        <v>168</v>
      </c>
      <c r="C109" s="272"/>
      <c r="D109" s="272"/>
      <c r="E109" s="272"/>
      <c r="F109" s="272"/>
      <c r="G109" s="272"/>
      <c r="H109" s="272"/>
      <c r="I109" s="272"/>
      <c r="J109" s="272"/>
      <c r="K109" s="272"/>
      <c r="L109" s="272"/>
      <c r="M109" s="272"/>
      <c r="N109" s="272"/>
      <c r="O109" s="272"/>
      <c r="P109" s="343"/>
      <c r="Q109" s="334"/>
      <c r="R109" s="335">
        <v>0.1</v>
      </c>
      <c r="S109" s="334"/>
      <c r="T109" s="335">
        <v>0.12</v>
      </c>
      <c r="U109" s="334"/>
      <c r="V109" s="336">
        <v>0.13704175824175827</v>
      </c>
      <c r="W109" s="337"/>
      <c r="X109" s="336">
        <f>AVERAGE(X13:X108)</f>
        <v>0.26807808302808306</v>
      </c>
      <c r="Y109" s="308"/>
      <c r="Z109" s="308">
        <f>AVERAGE(Z13:Z108)</f>
        <v>0.34500115995115999</v>
      </c>
      <c r="AA109" s="308"/>
      <c r="AB109" s="308">
        <f>AVERAGE(AB13:AB108)</f>
        <v>0.36848330280830283</v>
      </c>
      <c r="AC109" s="308"/>
      <c r="AD109" s="410">
        <f>AVERAGE(AD13:AD108)</f>
        <v>0.40348330280830275</v>
      </c>
      <c r="AE109" s="308"/>
      <c r="AF109" s="308">
        <f>AVERAGE(AF13:AF108)</f>
        <v>0.58371608669108666</v>
      </c>
      <c r="AG109" s="308"/>
      <c r="AH109" s="308"/>
      <c r="AI109" s="775"/>
      <c r="AJ109" s="776"/>
      <c r="AK109" s="776"/>
      <c r="AL109" s="776"/>
      <c r="AM109" s="776"/>
      <c r="AN109" s="777"/>
      <c r="AO109" s="84">
        <f>SUM(AO13:AO108)</f>
        <v>5968252207</v>
      </c>
      <c r="AP109" s="778"/>
      <c r="AQ109" s="779"/>
      <c r="AR109" s="780"/>
      <c r="AS109" s="778"/>
      <c r="AT109" s="779"/>
      <c r="AU109" s="779"/>
      <c r="AV109" s="779"/>
      <c r="AW109" s="780"/>
      <c r="AX109" s="105">
        <f t="shared" ref="AX109:BG109" si="8">SUM(AX13:AX108)</f>
        <v>2700931328</v>
      </c>
      <c r="AY109" s="106">
        <f t="shared" si="8"/>
        <v>6625368218</v>
      </c>
      <c r="AZ109" s="107">
        <f t="shared" si="8"/>
        <v>1398464080</v>
      </c>
      <c r="BA109" s="109">
        <f t="shared" si="8"/>
        <v>6625368218</v>
      </c>
      <c r="BB109" s="107">
        <f t="shared" si="8"/>
        <v>1398464080</v>
      </c>
      <c r="BC109" s="108">
        <f>BB109/BA109</f>
        <v>0.21107718604991804</v>
      </c>
      <c r="BD109" s="182">
        <f>SUM(BD13:BD108)</f>
        <v>6625368218</v>
      </c>
      <c r="BE109" s="182">
        <f>SUM(BE13:BE108)</f>
        <v>1684397090</v>
      </c>
      <c r="BF109" s="182">
        <f>SUM(BF13:BF108)</f>
        <v>6625368218</v>
      </c>
      <c r="BG109" s="107">
        <f t="shared" si="8"/>
        <v>1684397090</v>
      </c>
      <c r="BH109" s="108">
        <f>BG109/BF109</f>
        <v>0.25423448698651635</v>
      </c>
      <c r="BI109" s="182">
        <f>SUM(BI13:BI108)</f>
        <v>6625368218</v>
      </c>
      <c r="BJ109" s="233">
        <f t="shared" ref="BJ109:BL109" si="9">SUM(BJ13:BJ108)</f>
        <v>2022694387</v>
      </c>
      <c r="BK109" s="182">
        <f>SUM(BK13:BK108)</f>
        <v>6625368218</v>
      </c>
      <c r="BL109" s="107">
        <f t="shared" si="9"/>
        <v>2022694387</v>
      </c>
      <c r="BM109" s="108">
        <f>BL109/BK109</f>
        <v>0.30529539196096045</v>
      </c>
      <c r="BN109" s="286">
        <f>SUM(BN13:BN108)</f>
        <v>6625368218</v>
      </c>
      <c r="BO109" s="286">
        <f>SUM(BO13:BO108)</f>
        <v>2862543060</v>
      </c>
      <c r="BP109" s="287">
        <f>SUM(BP13:BP108)</f>
        <v>6625368218</v>
      </c>
      <c r="BQ109" s="305">
        <f>SUM(BQ13:BQ108)</f>
        <v>2862543060</v>
      </c>
      <c r="BR109" s="285">
        <f>BQ109/BP109</f>
        <v>0.43205795750686832</v>
      </c>
      <c r="BS109" s="286">
        <f>SUM(BS13:BS108)</f>
        <v>5942901038</v>
      </c>
      <c r="BT109" s="286">
        <f>SUM(BT13:BT108)</f>
        <v>3009384583</v>
      </c>
      <c r="BU109" s="286">
        <f>SUM(BU13:BU108)</f>
        <v>5942901038</v>
      </c>
      <c r="BV109" s="286">
        <f>SUM(BV13:BV108)</f>
        <v>3009384583</v>
      </c>
      <c r="BW109" s="285">
        <f>BV109/BU109</f>
        <v>0.5063830886224493</v>
      </c>
      <c r="BX109" s="286">
        <f>SUM(BX13:BX108)</f>
        <v>5942901038</v>
      </c>
      <c r="BY109" s="286">
        <f>SUM(BY13:BY108)</f>
        <v>3628143192</v>
      </c>
      <c r="BZ109" s="286">
        <f>SUM(BZ13:BZ108)</f>
        <v>5942901038</v>
      </c>
      <c r="CA109" s="286">
        <f>SUM(CA13:CA108)</f>
        <v>3628143192</v>
      </c>
      <c r="CB109" s="285">
        <f>CA109/BZ109</f>
        <v>0.61050035475956721</v>
      </c>
      <c r="CC109" s="412">
        <f>SUM(CC13:CC108)</f>
        <v>5942901038</v>
      </c>
      <c r="CD109" s="412">
        <f>SUM(CD13:CD108)</f>
        <v>3924366586</v>
      </c>
      <c r="CE109" s="286">
        <f>SUM(CE13:CE108)</f>
        <v>5942901038</v>
      </c>
      <c r="CF109" s="286">
        <f>SUM(CF13:CF108)</f>
        <v>3924366586</v>
      </c>
      <c r="CG109" s="285">
        <f>CF109/CE109</f>
        <v>0.66034526923919479</v>
      </c>
      <c r="CH109" s="85"/>
      <c r="CI109" s="5"/>
      <c r="CJ109" s="5"/>
      <c r="CK109" s="6"/>
      <c r="CL109" s="6"/>
      <c r="CM109" s="6"/>
      <c r="CN109" s="6"/>
      <c r="CO109" s="42"/>
      <c r="CP109" s="42"/>
      <c r="CQ109" s="42"/>
      <c r="CR109" s="42"/>
    </row>
    <row r="110" spans="1:96" x14ac:dyDescent="0.25">
      <c r="A110" s="1"/>
      <c r="B110" s="5"/>
      <c r="C110" s="5"/>
      <c r="D110" s="5"/>
      <c r="E110" s="5"/>
      <c r="F110" s="18"/>
      <c r="G110" s="5"/>
      <c r="H110" s="17"/>
      <c r="I110" s="5"/>
      <c r="J110" s="5"/>
      <c r="K110" s="5"/>
      <c r="L110" s="5"/>
      <c r="M110" s="5"/>
      <c r="N110" s="5"/>
      <c r="O110" s="5"/>
      <c r="P110" s="344"/>
      <c r="Q110" s="338"/>
      <c r="R110" s="338"/>
      <c r="S110" s="338"/>
      <c r="T110" s="338"/>
      <c r="U110" s="338"/>
      <c r="V110" s="338"/>
      <c r="W110" s="338"/>
      <c r="X110" s="338"/>
      <c r="Y110" s="5"/>
      <c r="Z110" s="5"/>
      <c r="AA110" s="5"/>
      <c r="AB110" s="5"/>
      <c r="AC110" s="5"/>
      <c r="AD110" s="5"/>
      <c r="AE110" s="5"/>
      <c r="AF110" s="5"/>
      <c r="AG110" s="5"/>
      <c r="AH110" s="5"/>
      <c r="AO110" s="28"/>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6"/>
      <c r="CL110" s="6"/>
      <c r="CM110" s="6"/>
      <c r="CN110" s="6"/>
    </row>
    <row r="111" spans="1:96" x14ac:dyDescent="0.25">
      <c r="A111" s="1"/>
      <c r="B111" s="5"/>
      <c r="C111" s="5"/>
      <c r="D111" s="5"/>
      <c r="E111" s="5"/>
      <c r="F111" s="18"/>
      <c r="G111" s="5"/>
      <c r="H111" s="17"/>
      <c r="I111" s="5"/>
      <c r="J111" s="5"/>
      <c r="K111" s="5"/>
      <c r="L111" s="5"/>
      <c r="M111" s="5"/>
      <c r="N111" s="5"/>
      <c r="O111" s="5"/>
      <c r="P111" s="344"/>
      <c r="Q111" s="338"/>
      <c r="R111" s="338"/>
      <c r="S111" s="338"/>
      <c r="T111" s="338"/>
      <c r="U111" s="338"/>
      <c r="V111" s="338"/>
      <c r="W111" s="338"/>
      <c r="X111" s="338"/>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6"/>
      <c r="CL111" s="6"/>
      <c r="CM111" s="6"/>
      <c r="CN111" s="6"/>
    </row>
    <row r="112" spans="1:96" x14ac:dyDescent="0.25">
      <c r="A112" s="1"/>
      <c r="B112" s="5"/>
      <c r="C112" s="5"/>
      <c r="D112" s="5"/>
      <c r="E112" s="5"/>
      <c r="F112" s="18"/>
      <c r="G112" s="5"/>
      <c r="H112" s="17"/>
      <c r="I112" s="5"/>
      <c r="J112" s="5"/>
      <c r="K112" s="5"/>
      <c r="L112" s="5"/>
      <c r="M112" s="5"/>
      <c r="N112" s="5"/>
      <c r="O112" s="5"/>
      <c r="P112" s="344"/>
      <c r="Q112" s="338"/>
      <c r="R112" s="338"/>
      <c r="S112" s="338"/>
      <c r="T112" s="338"/>
      <c r="U112" s="338"/>
      <c r="V112" s="338"/>
      <c r="W112" s="338"/>
      <c r="X112" s="338"/>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6"/>
      <c r="CL112" s="6"/>
      <c r="CM112" s="6"/>
      <c r="CN112" s="6"/>
    </row>
    <row r="113" spans="1:92" x14ac:dyDescent="0.25">
      <c r="A113" s="1"/>
      <c r="B113" s="5"/>
      <c r="C113" s="5"/>
      <c r="D113" s="5"/>
      <c r="E113" s="5"/>
      <c r="F113" s="18"/>
      <c r="G113" s="5"/>
      <c r="H113" s="17"/>
      <c r="I113" s="5"/>
      <c r="J113" s="5"/>
      <c r="K113" s="5"/>
      <c r="L113" s="5"/>
      <c r="M113" s="5"/>
      <c r="N113" s="5"/>
      <c r="O113" s="5"/>
      <c r="P113" s="344"/>
      <c r="Q113" s="338"/>
      <c r="R113" s="338"/>
      <c r="S113" s="338"/>
      <c r="T113" s="338"/>
      <c r="U113" s="338"/>
      <c r="V113" s="338"/>
      <c r="W113" s="338"/>
      <c r="X113" s="338"/>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6"/>
      <c r="CL113" s="6"/>
      <c r="CM113" s="6"/>
      <c r="CN113" s="6"/>
    </row>
    <row r="114" spans="1:92" x14ac:dyDescent="0.25">
      <c r="A114" s="1"/>
      <c r="B114" s="5"/>
      <c r="C114" s="5"/>
      <c r="D114" s="5"/>
      <c r="E114" s="5"/>
      <c r="F114" s="18"/>
      <c r="G114" s="5"/>
      <c r="H114" s="17"/>
      <c r="I114" s="5"/>
      <c r="J114" s="5"/>
      <c r="K114" s="5"/>
      <c r="L114" s="5"/>
      <c r="M114" s="5"/>
      <c r="N114" s="5"/>
      <c r="O114" s="5"/>
      <c r="P114" s="344"/>
      <c r="Q114" s="338"/>
      <c r="R114" s="338"/>
      <c r="S114" s="338"/>
      <c r="T114" s="338"/>
      <c r="U114" s="338"/>
      <c r="V114" s="338"/>
      <c r="W114" s="338"/>
      <c r="X114" s="338"/>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28"/>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6"/>
      <c r="CL114" s="6"/>
      <c r="CM114" s="6"/>
      <c r="CN114" s="6"/>
    </row>
    <row r="115" spans="1:92" x14ac:dyDescent="0.25">
      <c r="A115" s="1"/>
      <c r="B115" s="5"/>
      <c r="C115" s="5"/>
      <c r="D115" s="5"/>
      <c r="E115" s="5"/>
      <c r="F115" s="18"/>
      <c r="G115" s="5"/>
      <c r="H115" s="17"/>
      <c r="I115" s="5"/>
      <c r="J115" s="5"/>
      <c r="K115" s="5"/>
      <c r="L115" s="5"/>
      <c r="M115" s="5"/>
      <c r="N115" s="5"/>
      <c r="O115" s="5"/>
      <c r="P115" s="344"/>
      <c r="Q115" s="338"/>
      <c r="R115" s="338"/>
      <c r="S115" s="338"/>
      <c r="T115" s="338"/>
      <c r="U115" s="338"/>
      <c r="V115" s="338"/>
      <c r="W115" s="338"/>
      <c r="X115" s="338"/>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39"/>
      <c r="BZ115" s="5"/>
      <c r="CA115" s="5"/>
      <c r="CB115" s="5"/>
      <c r="CC115" s="5"/>
      <c r="CD115" s="5"/>
      <c r="CE115" s="5"/>
      <c r="CF115" s="5"/>
      <c r="CG115" s="5"/>
      <c r="CH115" s="5"/>
      <c r="CI115" s="5"/>
      <c r="CJ115" s="5"/>
      <c r="CK115" s="6"/>
      <c r="CL115" s="6"/>
      <c r="CM115" s="6"/>
      <c r="CN115" s="6"/>
    </row>
    <row r="116" spans="1:92" x14ac:dyDescent="0.25">
      <c r="A116" s="1"/>
      <c r="B116" s="5"/>
      <c r="C116" s="5"/>
      <c r="D116" s="5"/>
      <c r="E116" s="5"/>
      <c r="F116" s="18"/>
      <c r="G116" s="5"/>
      <c r="H116" s="17"/>
      <c r="I116" s="5"/>
      <c r="J116" s="5"/>
      <c r="K116" s="5"/>
      <c r="L116" s="5"/>
      <c r="M116" s="5"/>
      <c r="N116" s="5"/>
      <c r="O116" s="5"/>
      <c r="P116" s="344"/>
      <c r="Q116" s="338"/>
      <c r="R116" s="338"/>
      <c r="S116" s="338"/>
      <c r="T116" s="338"/>
      <c r="U116" s="338"/>
      <c r="V116" s="338"/>
      <c r="W116" s="338"/>
      <c r="X116" s="338"/>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28"/>
      <c r="BC116" s="28"/>
      <c r="BD116" s="28"/>
      <c r="BE116" s="28"/>
      <c r="BF116" s="28"/>
      <c r="BG116" s="28"/>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6"/>
      <c r="CL116" s="6"/>
      <c r="CM116" s="6"/>
      <c r="CN116" s="6"/>
    </row>
    <row r="117" spans="1:92" x14ac:dyDescent="0.25">
      <c r="A117" s="1"/>
      <c r="B117" s="5"/>
      <c r="C117" s="5"/>
      <c r="D117" s="5"/>
      <c r="E117" s="5"/>
      <c r="F117" s="18"/>
      <c r="G117" s="5"/>
      <c r="H117" s="17"/>
      <c r="I117" s="5"/>
      <c r="J117" s="5"/>
      <c r="K117" s="5"/>
      <c r="L117" s="5"/>
      <c r="M117" s="5"/>
      <c r="N117" s="5"/>
      <c r="O117" s="5"/>
      <c r="P117" s="344"/>
      <c r="Q117" s="338"/>
      <c r="R117" s="338"/>
      <c r="S117" s="338"/>
      <c r="T117" s="338"/>
      <c r="U117" s="338"/>
      <c r="V117" s="338"/>
      <c r="W117" s="338"/>
      <c r="X117" s="338"/>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180"/>
      <c r="CA117" s="5"/>
      <c r="CB117" s="5"/>
      <c r="CC117" s="5"/>
      <c r="CD117" s="5"/>
      <c r="CE117" s="5"/>
      <c r="CF117" s="5"/>
      <c r="CG117" s="5"/>
      <c r="CH117" s="5"/>
      <c r="CI117" s="5"/>
      <c r="CJ117" s="5"/>
      <c r="CK117" s="6"/>
      <c r="CL117" s="6"/>
      <c r="CM117" s="6"/>
      <c r="CN117" s="6"/>
    </row>
    <row r="118" spans="1:92" x14ac:dyDescent="0.25">
      <c r="A118" s="1"/>
      <c r="B118" s="5"/>
      <c r="C118" s="5"/>
      <c r="D118" s="5"/>
      <c r="E118" s="5"/>
      <c r="F118" s="18"/>
      <c r="G118" s="5"/>
      <c r="H118" s="17"/>
      <c r="I118" s="5"/>
      <c r="J118" s="5"/>
      <c r="K118" s="5"/>
      <c r="L118" s="5"/>
      <c r="M118" s="5"/>
      <c r="N118" s="5"/>
      <c r="O118" s="5"/>
      <c r="P118" s="344"/>
      <c r="Q118" s="338"/>
      <c r="R118" s="338"/>
      <c r="S118" s="338"/>
      <c r="T118" s="338"/>
      <c r="U118" s="338"/>
      <c r="V118" s="338"/>
      <c r="W118" s="338"/>
      <c r="X118" s="338"/>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39"/>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6"/>
      <c r="CL118" s="6"/>
      <c r="CM118" s="6"/>
      <c r="CN118" s="6"/>
    </row>
    <row r="119" spans="1:92" x14ac:dyDescent="0.25">
      <c r="A119" s="1"/>
      <c r="B119" s="5"/>
      <c r="C119" s="5"/>
      <c r="D119" s="5"/>
      <c r="E119" s="5"/>
      <c r="F119" s="18"/>
      <c r="G119" s="5"/>
      <c r="H119" s="17"/>
      <c r="I119" s="5"/>
      <c r="J119" s="5"/>
      <c r="K119" s="5"/>
      <c r="L119" s="5"/>
      <c r="M119" s="5"/>
      <c r="N119" s="5"/>
      <c r="O119" s="5"/>
      <c r="P119" s="344"/>
      <c r="Q119" s="338"/>
      <c r="R119" s="338"/>
      <c r="S119" s="338"/>
      <c r="T119" s="338"/>
      <c r="U119" s="338"/>
      <c r="V119" s="338"/>
      <c r="W119" s="338"/>
      <c r="X119" s="338"/>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6"/>
      <c r="CL119" s="6"/>
      <c r="CM119" s="6"/>
      <c r="CN119" s="6"/>
    </row>
    <row r="120" spans="1:92" x14ac:dyDescent="0.25">
      <c r="A120" s="1"/>
      <c r="B120" s="5"/>
      <c r="C120" s="5"/>
      <c r="D120" s="5"/>
      <c r="E120" s="5"/>
      <c r="F120" s="18"/>
      <c r="G120" s="5"/>
      <c r="H120" s="17"/>
      <c r="I120" s="5"/>
      <c r="J120" s="5"/>
      <c r="K120" s="5"/>
      <c r="L120" s="5"/>
      <c r="M120" s="5"/>
      <c r="N120" s="5"/>
      <c r="O120" s="5"/>
      <c r="P120" s="344"/>
      <c r="Q120" s="338"/>
      <c r="R120" s="338"/>
      <c r="S120" s="338"/>
      <c r="T120" s="338"/>
      <c r="U120" s="338"/>
      <c r="V120" s="338"/>
      <c r="W120" s="338"/>
      <c r="X120" s="338"/>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6"/>
      <c r="CL120" s="6"/>
      <c r="CM120" s="6"/>
      <c r="CN120" s="6"/>
    </row>
    <row r="121" spans="1:92" x14ac:dyDescent="0.25">
      <c r="A121" s="1"/>
      <c r="B121" s="5"/>
      <c r="C121" s="5"/>
      <c r="D121" s="5"/>
      <c r="E121" s="5"/>
      <c r="F121" s="18"/>
      <c r="G121" s="5"/>
      <c r="H121" s="17"/>
      <c r="I121" s="5"/>
      <c r="J121" s="5"/>
      <c r="K121" s="5"/>
      <c r="L121" s="5"/>
      <c r="M121" s="5"/>
      <c r="N121" s="5"/>
      <c r="O121" s="5"/>
      <c r="P121" s="344"/>
      <c r="Q121" s="338"/>
      <c r="R121" s="338"/>
      <c r="S121" s="338"/>
      <c r="T121" s="338"/>
      <c r="U121" s="338"/>
      <c r="V121" s="338"/>
      <c r="W121" s="338"/>
      <c r="X121" s="338"/>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13"/>
      <c r="BZ121" s="5"/>
      <c r="CA121" s="5"/>
      <c r="CB121" s="5"/>
      <c r="CC121" s="5"/>
      <c r="CD121" s="5"/>
      <c r="CE121" s="5"/>
      <c r="CF121" s="5"/>
      <c r="CG121" s="5"/>
      <c r="CH121" s="5"/>
      <c r="CI121" s="5"/>
      <c r="CJ121" s="5"/>
      <c r="CK121" s="6"/>
      <c r="CL121" s="6"/>
      <c r="CM121" s="6"/>
      <c r="CN121" s="6"/>
    </row>
    <row r="122" spans="1:92" x14ac:dyDescent="0.25">
      <c r="A122" s="1"/>
      <c r="B122" s="5"/>
      <c r="C122" s="5"/>
      <c r="D122" s="5"/>
      <c r="E122" s="5"/>
      <c r="F122" s="18"/>
      <c r="G122" s="5"/>
      <c r="H122" s="17"/>
      <c r="I122" s="5"/>
      <c r="J122" s="5"/>
      <c r="K122" s="5"/>
      <c r="L122" s="5"/>
      <c r="M122" s="5"/>
      <c r="N122" s="5"/>
      <c r="O122" s="5"/>
      <c r="P122" s="344"/>
      <c r="Q122" s="338"/>
      <c r="R122" s="338"/>
      <c r="S122" s="338"/>
      <c r="T122" s="338"/>
      <c r="U122" s="338"/>
      <c r="V122" s="338"/>
      <c r="W122" s="338"/>
      <c r="X122" s="338"/>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180"/>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6"/>
      <c r="CL122" s="6"/>
      <c r="CM122" s="6"/>
      <c r="CN122" s="6"/>
    </row>
    <row r="123" spans="1:92" x14ac:dyDescent="0.25">
      <c r="A123" s="1"/>
      <c r="B123" s="5"/>
      <c r="C123" s="5"/>
      <c r="D123" s="5"/>
      <c r="E123" s="5"/>
      <c r="F123" s="18"/>
      <c r="G123" s="5"/>
      <c r="H123" s="17"/>
      <c r="I123" s="5"/>
      <c r="J123" s="5"/>
      <c r="K123" s="5"/>
      <c r="L123" s="5"/>
      <c r="M123" s="5"/>
      <c r="N123" s="5"/>
      <c r="O123" s="5"/>
      <c r="P123" s="344"/>
      <c r="Q123" s="338"/>
      <c r="R123" s="338"/>
      <c r="S123" s="338"/>
      <c r="T123" s="338"/>
      <c r="U123" s="338"/>
      <c r="V123" s="338"/>
      <c r="W123" s="338"/>
      <c r="X123" s="338"/>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180"/>
      <c r="BE123" s="28"/>
      <c r="BF123" s="5"/>
      <c r="BG123" s="5"/>
      <c r="BH123" s="5"/>
      <c r="BI123" s="5"/>
      <c r="BJ123" s="5"/>
      <c r="BK123" s="5"/>
      <c r="BL123" s="5"/>
      <c r="BM123" s="5"/>
      <c r="BN123" s="5"/>
      <c r="BO123" s="5"/>
      <c r="BP123" s="5"/>
      <c r="BQ123" s="5"/>
      <c r="BR123" s="5"/>
      <c r="BS123" s="5"/>
      <c r="BT123" s="5"/>
      <c r="BU123" s="5"/>
      <c r="BV123" s="5"/>
      <c r="BW123" s="5"/>
      <c r="BX123" s="5"/>
      <c r="BY123" s="5"/>
      <c r="BZ123" s="39"/>
      <c r="CA123" s="5"/>
      <c r="CB123" s="5"/>
      <c r="CC123" s="5"/>
      <c r="CD123" s="5"/>
      <c r="CE123" s="5"/>
      <c r="CF123" s="5"/>
      <c r="CG123" s="5"/>
      <c r="CH123" s="5"/>
      <c r="CI123" s="5"/>
      <c r="CJ123" s="5"/>
      <c r="CK123" s="6"/>
      <c r="CL123" s="6"/>
      <c r="CM123" s="6"/>
      <c r="CN123" s="6"/>
    </row>
    <row r="124" spans="1:92" x14ac:dyDescent="0.25">
      <c r="A124" s="1"/>
      <c r="B124" s="5"/>
      <c r="C124" s="5"/>
      <c r="D124" s="5"/>
      <c r="E124" s="5"/>
      <c r="F124" s="18"/>
      <c r="G124" s="5"/>
      <c r="H124" s="17"/>
      <c r="I124" s="5"/>
      <c r="J124" s="5"/>
      <c r="K124" s="5"/>
      <c r="L124" s="5"/>
      <c r="M124" s="5"/>
      <c r="N124" s="5"/>
      <c r="O124" s="5"/>
      <c r="P124" s="344"/>
      <c r="Q124" s="338"/>
      <c r="R124" s="338"/>
      <c r="S124" s="338"/>
      <c r="T124" s="338"/>
      <c r="U124" s="338"/>
      <c r="V124" s="338"/>
      <c r="W124" s="338"/>
      <c r="X124" s="338"/>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6"/>
      <c r="CL124" s="6"/>
      <c r="CM124" s="6"/>
      <c r="CN124" s="6"/>
    </row>
    <row r="125" spans="1:92" x14ac:dyDescent="0.25">
      <c r="A125" s="1"/>
      <c r="B125" s="5"/>
      <c r="C125" s="5"/>
      <c r="D125" s="5"/>
      <c r="E125" s="5"/>
      <c r="F125" s="18"/>
      <c r="G125" s="5"/>
      <c r="H125" s="17"/>
      <c r="I125" s="5"/>
      <c r="J125" s="5"/>
      <c r="K125" s="5"/>
      <c r="L125" s="5"/>
      <c r="M125" s="5"/>
      <c r="N125" s="5"/>
      <c r="O125" s="5"/>
      <c r="P125" s="344"/>
      <c r="Q125" s="338"/>
      <c r="R125" s="338"/>
      <c r="S125" s="338"/>
      <c r="T125" s="338"/>
      <c r="U125" s="338"/>
      <c r="V125" s="338"/>
      <c r="W125" s="338"/>
      <c r="X125" s="338"/>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6"/>
      <c r="CL125" s="6"/>
      <c r="CM125" s="6"/>
      <c r="CN125" s="6"/>
    </row>
    <row r="126" spans="1:92" x14ac:dyDescent="0.25">
      <c r="A126" s="1"/>
      <c r="B126" s="5"/>
      <c r="C126" s="5"/>
      <c r="D126" s="5"/>
      <c r="E126" s="5"/>
      <c r="F126" s="18"/>
      <c r="G126" s="5"/>
      <c r="H126" s="17"/>
      <c r="I126" s="5"/>
      <c r="J126" s="5"/>
      <c r="K126" s="5"/>
      <c r="L126" s="5"/>
      <c r="M126" s="5"/>
      <c r="N126" s="5"/>
      <c r="O126" s="5"/>
      <c r="P126" s="344"/>
      <c r="Q126" s="338"/>
      <c r="R126" s="338"/>
      <c r="S126" s="338"/>
      <c r="T126" s="338"/>
      <c r="U126" s="338"/>
      <c r="V126" s="338"/>
      <c r="W126" s="338"/>
      <c r="X126" s="338"/>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6"/>
      <c r="CL126" s="6"/>
      <c r="CM126" s="6"/>
      <c r="CN126" s="6"/>
    </row>
    <row r="127" spans="1:92" x14ac:dyDescent="0.25">
      <c r="A127" s="1"/>
      <c r="B127" s="5"/>
      <c r="C127" s="5"/>
      <c r="D127" s="5"/>
      <c r="E127" s="5"/>
      <c r="F127" s="18"/>
      <c r="G127" s="5"/>
      <c r="H127" s="17"/>
      <c r="I127" s="5"/>
      <c r="J127" s="5"/>
      <c r="K127" s="5"/>
      <c r="L127" s="5"/>
      <c r="M127" s="5"/>
      <c r="N127" s="5"/>
      <c r="O127" s="5"/>
      <c r="P127" s="344"/>
      <c r="Q127" s="338"/>
      <c r="R127" s="338"/>
      <c r="S127" s="338"/>
      <c r="T127" s="338"/>
      <c r="U127" s="338"/>
      <c r="V127" s="338"/>
      <c r="W127" s="338"/>
      <c r="X127" s="338"/>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6"/>
      <c r="CL127" s="6"/>
      <c r="CM127" s="6"/>
      <c r="CN127" s="6"/>
    </row>
    <row r="128" spans="1:92" x14ac:dyDescent="0.25">
      <c r="A128" s="1"/>
      <c r="B128" s="5"/>
      <c r="C128" s="5"/>
      <c r="D128" s="5"/>
      <c r="E128" s="5"/>
      <c r="F128" s="18"/>
      <c r="G128" s="5"/>
      <c r="H128" s="17"/>
      <c r="I128" s="5"/>
      <c r="J128" s="5"/>
      <c r="K128" s="5"/>
      <c r="L128" s="5"/>
      <c r="M128" s="5"/>
      <c r="N128" s="5"/>
      <c r="O128" s="5"/>
      <c r="P128" s="344"/>
      <c r="Q128" s="338"/>
      <c r="R128" s="338"/>
      <c r="S128" s="338"/>
      <c r="T128" s="338"/>
      <c r="U128" s="338"/>
      <c r="V128" s="338"/>
      <c r="W128" s="338"/>
      <c r="X128" s="338"/>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6"/>
      <c r="CL128" s="6"/>
      <c r="CM128" s="6"/>
      <c r="CN128" s="6"/>
    </row>
    <row r="129" spans="1:92" x14ac:dyDescent="0.25">
      <c r="A129" s="1"/>
      <c r="B129" s="5"/>
      <c r="C129" s="5"/>
      <c r="D129" s="5"/>
      <c r="E129" s="5"/>
      <c r="F129" s="18"/>
      <c r="G129" s="5"/>
      <c r="H129" s="17"/>
      <c r="I129" s="5"/>
      <c r="J129" s="5"/>
      <c r="K129" s="5"/>
      <c r="L129" s="5"/>
      <c r="M129" s="5"/>
      <c r="N129" s="5"/>
      <c r="O129" s="5"/>
      <c r="P129" s="344"/>
      <c r="Q129" s="338"/>
      <c r="R129" s="338"/>
      <c r="S129" s="338"/>
      <c r="T129" s="338"/>
      <c r="U129" s="338"/>
      <c r="V129" s="338"/>
      <c r="W129" s="338"/>
      <c r="X129" s="338"/>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39"/>
      <c r="BC129" s="39"/>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6"/>
      <c r="CL129" s="6"/>
      <c r="CM129" s="6"/>
      <c r="CN129" s="6"/>
    </row>
    <row r="130" spans="1:92" x14ac:dyDescent="0.25">
      <c r="A130" s="1"/>
      <c r="B130" s="5"/>
      <c r="C130" s="5"/>
      <c r="D130" s="5"/>
      <c r="E130" s="5"/>
      <c r="F130" s="18"/>
      <c r="G130" s="5"/>
      <c r="H130" s="17"/>
      <c r="I130" s="5"/>
      <c r="J130" s="5"/>
      <c r="K130" s="5"/>
      <c r="L130" s="5"/>
      <c r="M130" s="5"/>
      <c r="N130" s="5"/>
      <c r="O130" s="5"/>
      <c r="P130" s="344"/>
      <c r="Q130" s="338"/>
      <c r="R130" s="338"/>
      <c r="S130" s="338"/>
      <c r="T130" s="338"/>
      <c r="U130" s="338"/>
      <c r="V130" s="338"/>
      <c r="W130" s="338"/>
      <c r="X130" s="338"/>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13"/>
      <c r="BC130" s="13"/>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6"/>
      <c r="CL130" s="6"/>
      <c r="CM130" s="6"/>
      <c r="CN130" s="6"/>
    </row>
    <row r="131" spans="1:92" x14ac:dyDescent="0.25">
      <c r="A131" s="1"/>
      <c r="B131" s="5"/>
      <c r="C131" s="5"/>
      <c r="D131" s="5"/>
      <c r="E131" s="5"/>
      <c r="F131" s="18"/>
      <c r="G131" s="5"/>
      <c r="H131" s="17"/>
      <c r="I131" s="5"/>
      <c r="J131" s="5"/>
      <c r="K131" s="5"/>
      <c r="L131" s="5"/>
      <c r="M131" s="5"/>
      <c r="N131" s="5"/>
      <c r="O131" s="5"/>
      <c r="P131" s="344"/>
      <c r="Q131" s="338"/>
      <c r="R131" s="338"/>
      <c r="S131" s="338"/>
      <c r="T131" s="338"/>
      <c r="U131" s="338"/>
      <c r="V131" s="338"/>
      <c r="W131" s="338"/>
      <c r="X131" s="338"/>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6"/>
      <c r="CL131" s="6"/>
      <c r="CM131" s="6"/>
      <c r="CN131" s="6"/>
    </row>
    <row r="132" spans="1:92" x14ac:dyDescent="0.25">
      <c r="A132" s="1"/>
      <c r="B132" s="5"/>
      <c r="C132" s="5"/>
      <c r="D132" s="5"/>
      <c r="E132" s="5"/>
      <c r="F132" s="18"/>
      <c r="G132" s="5"/>
      <c r="H132" s="17"/>
      <c r="I132" s="5"/>
      <c r="J132" s="5"/>
      <c r="K132" s="5"/>
      <c r="L132" s="5"/>
      <c r="M132" s="5"/>
      <c r="N132" s="5"/>
      <c r="O132" s="5"/>
      <c r="P132" s="344"/>
      <c r="Q132" s="338"/>
      <c r="R132" s="338"/>
      <c r="S132" s="338"/>
      <c r="T132" s="338"/>
      <c r="U132" s="338"/>
      <c r="V132" s="338"/>
      <c r="W132" s="338"/>
      <c r="X132" s="338"/>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6"/>
      <c r="CL132" s="6"/>
      <c r="CM132" s="6"/>
      <c r="CN132" s="6"/>
    </row>
    <row r="133" spans="1:92" x14ac:dyDescent="0.25">
      <c r="A133" s="1"/>
      <c r="B133" s="5"/>
      <c r="C133" s="5"/>
      <c r="D133" s="5"/>
      <c r="E133" s="5"/>
      <c r="F133" s="18"/>
      <c r="G133" s="5"/>
      <c r="H133" s="17"/>
      <c r="I133" s="5"/>
      <c r="J133" s="5"/>
      <c r="K133" s="5"/>
      <c r="L133" s="5"/>
      <c r="M133" s="5"/>
      <c r="N133" s="5"/>
      <c r="O133" s="5"/>
      <c r="P133" s="344"/>
      <c r="Q133" s="338"/>
      <c r="R133" s="338"/>
      <c r="S133" s="338"/>
      <c r="T133" s="338"/>
      <c r="U133" s="338"/>
      <c r="V133" s="338"/>
      <c r="W133" s="338"/>
      <c r="X133" s="338"/>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6"/>
      <c r="CL133" s="6"/>
      <c r="CM133" s="6"/>
      <c r="CN133" s="6"/>
    </row>
    <row r="134" spans="1:92" x14ac:dyDescent="0.25">
      <c r="A134" s="1"/>
      <c r="B134" s="5"/>
      <c r="C134" s="5"/>
      <c r="D134" s="5"/>
      <c r="E134" s="5"/>
      <c r="F134" s="18"/>
      <c r="G134" s="5"/>
      <c r="H134" s="17"/>
      <c r="I134" s="5"/>
      <c r="J134" s="5"/>
      <c r="K134" s="5"/>
      <c r="L134" s="5"/>
      <c r="M134" s="5"/>
      <c r="N134" s="5"/>
      <c r="O134" s="5"/>
      <c r="P134" s="344"/>
      <c r="Q134" s="338"/>
      <c r="R134" s="338"/>
      <c r="S134" s="338"/>
      <c r="T134" s="338"/>
      <c r="U134" s="338"/>
      <c r="V134" s="338"/>
      <c r="W134" s="338"/>
      <c r="X134" s="338"/>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6"/>
      <c r="CL134" s="6"/>
      <c r="CM134" s="6"/>
      <c r="CN134" s="6"/>
    </row>
    <row r="135" spans="1:92" x14ac:dyDescent="0.25">
      <c r="A135" s="1"/>
      <c r="B135" s="5"/>
      <c r="C135" s="5"/>
      <c r="D135" s="5"/>
      <c r="E135" s="5"/>
      <c r="F135" s="18"/>
      <c r="G135" s="5"/>
      <c r="H135" s="17"/>
      <c r="I135" s="5"/>
      <c r="J135" s="5"/>
      <c r="K135" s="5"/>
      <c r="L135" s="5"/>
      <c r="M135" s="5"/>
      <c r="N135" s="5"/>
      <c r="O135" s="5"/>
      <c r="P135" s="344"/>
      <c r="Q135" s="338"/>
      <c r="R135" s="338"/>
      <c r="S135" s="338"/>
      <c r="T135" s="338"/>
      <c r="U135" s="338"/>
      <c r="V135" s="338"/>
      <c r="W135" s="338"/>
      <c r="X135" s="338"/>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6"/>
      <c r="CL135" s="6"/>
      <c r="CM135" s="6"/>
      <c r="CN135" s="6"/>
    </row>
    <row r="136" spans="1:92" x14ac:dyDescent="0.25">
      <c r="A136" s="1"/>
      <c r="B136" s="5"/>
      <c r="C136" s="5"/>
      <c r="D136" s="5"/>
      <c r="E136" s="5"/>
      <c r="F136" s="18"/>
      <c r="G136" s="5"/>
      <c r="H136" s="17"/>
      <c r="I136" s="5"/>
      <c r="J136" s="5"/>
      <c r="K136" s="5"/>
      <c r="L136" s="5"/>
      <c r="M136" s="5"/>
      <c r="N136" s="5"/>
      <c r="O136" s="5"/>
      <c r="P136" s="344"/>
      <c r="Q136" s="338"/>
      <c r="R136" s="338"/>
      <c r="S136" s="338"/>
      <c r="T136" s="338"/>
      <c r="U136" s="338"/>
      <c r="V136" s="338"/>
      <c r="W136" s="338"/>
      <c r="X136" s="338"/>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6"/>
      <c r="CL136" s="6"/>
      <c r="CM136" s="6"/>
      <c r="CN136" s="6"/>
    </row>
    <row r="137" spans="1:92" x14ac:dyDescent="0.25">
      <c r="A137" s="1"/>
      <c r="B137" s="5"/>
      <c r="C137" s="5"/>
      <c r="D137" s="5"/>
      <c r="E137" s="5"/>
      <c r="F137" s="18"/>
      <c r="G137" s="5"/>
      <c r="H137" s="17"/>
      <c r="I137" s="5"/>
      <c r="J137" s="5"/>
      <c r="K137" s="5"/>
      <c r="L137" s="5"/>
      <c r="M137" s="5"/>
      <c r="N137" s="5"/>
      <c r="O137" s="5"/>
      <c r="P137" s="344"/>
      <c r="Q137" s="338"/>
      <c r="R137" s="338"/>
      <c r="S137" s="338"/>
      <c r="T137" s="338"/>
      <c r="U137" s="338"/>
      <c r="V137" s="338"/>
      <c r="W137" s="338"/>
      <c r="X137" s="338"/>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6"/>
      <c r="CL137" s="6"/>
      <c r="CM137" s="6"/>
      <c r="CN137" s="6"/>
    </row>
    <row r="138" spans="1:92" x14ac:dyDescent="0.25">
      <c r="A138" s="1"/>
      <c r="B138" s="5"/>
      <c r="C138" s="5"/>
      <c r="D138" s="5"/>
      <c r="E138" s="5"/>
      <c r="F138" s="18"/>
      <c r="G138" s="5"/>
      <c r="H138" s="17"/>
      <c r="I138" s="5"/>
      <c r="J138" s="5"/>
      <c r="K138" s="5"/>
      <c r="L138" s="5"/>
      <c r="M138" s="5"/>
      <c r="N138" s="5"/>
      <c r="O138" s="5"/>
      <c r="P138" s="344"/>
      <c r="Q138" s="338"/>
      <c r="R138" s="338"/>
      <c r="S138" s="338"/>
      <c r="T138" s="338"/>
      <c r="U138" s="338"/>
      <c r="V138" s="338"/>
      <c r="W138" s="338"/>
      <c r="X138" s="338"/>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6"/>
      <c r="CL138" s="6"/>
      <c r="CM138" s="6"/>
      <c r="CN138" s="6"/>
    </row>
    <row r="139" spans="1:92" x14ac:dyDescent="0.25">
      <c r="A139" s="1"/>
      <c r="B139" s="5"/>
      <c r="C139" s="5"/>
      <c r="D139" s="5"/>
      <c r="E139" s="5"/>
      <c r="F139" s="18"/>
      <c r="G139" s="5"/>
      <c r="H139" s="17"/>
      <c r="I139" s="5"/>
      <c r="J139" s="5"/>
      <c r="K139" s="5"/>
      <c r="L139" s="5"/>
      <c r="M139" s="5"/>
      <c r="N139" s="5"/>
      <c r="O139" s="5"/>
      <c r="P139" s="344"/>
      <c r="Q139" s="338"/>
      <c r="R139" s="338"/>
      <c r="S139" s="338"/>
      <c r="T139" s="338"/>
      <c r="U139" s="338"/>
      <c r="V139" s="338"/>
      <c r="W139" s="338"/>
      <c r="X139" s="338"/>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6"/>
      <c r="CL139" s="6"/>
      <c r="CM139" s="6"/>
      <c r="CN139" s="6"/>
    </row>
    <row r="140" spans="1:92" x14ac:dyDescent="0.25">
      <c r="A140" s="1"/>
      <c r="B140" s="5"/>
      <c r="C140" s="5"/>
      <c r="D140" s="5"/>
      <c r="E140" s="5"/>
      <c r="F140" s="18"/>
      <c r="G140" s="5"/>
      <c r="H140" s="17"/>
      <c r="I140" s="5"/>
      <c r="J140" s="5"/>
      <c r="K140" s="5"/>
      <c r="L140" s="5"/>
      <c r="M140" s="5"/>
      <c r="N140" s="5"/>
      <c r="O140" s="5"/>
      <c r="P140" s="344"/>
      <c r="Q140" s="338"/>
      <c r="R140" s="338"/>
      <c r="S140" s="338"/>
      <c r="T140" s="338"/>
      <c r="U140" s="338"/>
      <c r="V140" s="338"/>
      <c r="W140" s="338"/>
      <c r="X140" s="338"/>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6"/>
      <c r="CL140" s="6"/>
      <c r="CM140" s="6"/>
      <c r="CN140" s="6"/>
    </row>
    <row r="141" spans="1:92" x14ac:dyDescent="0.25">
      <c r="A141" s="1"/>
      <c r="B141" s="5"/>
      <c r="C141" s="5"/>
      <c r="D141" s="5"/>
      <c r="E141" s="5"/>
      <c r="F141" s="18"/>
      <c r="G141" s="5"/>
      <c r="H141" s="17"/>
      <c r="I141" s="5"/>
      <c r="J141" s="5"/>
      <c r="K141" s="5"/>
      <c r="L141" s="5"/>
      <c r="M141" s="5"/>
      <c r="N141" s="5"/>
      <c r="O141" s="5"/>
      <c r="P141" s="344"/>
      <c r="Q141" s="338"/>
      <c r="R141" s="338"/>
      <c r="S141" s="338"/>
      <c r="T141" s="338"/>
      <c r="U141" s="338"/>
      <c r="V141" s="338"/>
      <c r="W141" s="338"/>
      <c r="X141" s="338"/>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6"/>
      <c r="CL141" s="6"/>
      <c r="CM141" s="6"/>
      <c r="CN141" s="6"/>
    </row>
    <row r="142" spans="1:92" x14ac:dyDescent="0.25">
      <c r="A142" s="1"/>
      <c r="B142" s="5"/>
      <c r="C142" s="5"/>
      <c r="D142" s="5"/>
      <c r="E142" s="5"/>
      <c r="F142" s="18"/>
      <c r="G142" s="5"/>
      <c r="H142" s="17"/>
      <c r="I142" s="5"/>
      <c r="J142" s="5"/>
      <c r="K142" s="5"/>
      <c r="L142" s="5"/>
      <c r="M142" s="5"/>
      <c r="N142" s="5"/>
      <c r="O142" s="5"/>
      <c r="P142" s="344"/>
      <c r="Q142" s="338"/>
      <c r="R142" s="338"/>
      <c r="S142" s="338"/>
      <c r="T142" s="338"/>
      <c r="U142" s="338"/>
      <c r="V142" s="338"/>
      <c r="W142" s="338"/>
      <c r="X142" s="338"/>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6"/>
      <c r="CL142" s="6"/>
      <c r="CM142" s="6"/>
      <c r="CN142" s="6"/>
    </row>
    <row r="143" spans="1:92" x14ac:dyDescent="0.25">
      <c r="A143" s="1"/>
      <c r="B143" s="5"/>
      <c r="C143" s="5"/>
      <c r="D143" s="5"/>
      <c r="E143" s="5"/>
      <c r="F143" s="18"/>
      <c r="G143" s="5"/>
      <c r="H143" s="17"/>
      <c r="I143" s="5"/>
      <c r="J143" s="5"/>
      <c r="K143" s="5"/>
      <c r="L143" s="5"/>
      <c r="M143" s="5"/>
      <c r="N143" s="5"/>
      <c r="O143" s="5"/>
      <c r="P143" s="344"/>
      <c r="Q143" s="338"/>
      <c r="R143" s="338"/>
      <c r="S143" s="338"/>
      <c r="T143" s="338"/>
      <c r="U143" s="338"/>
      <c r="V143" s="338"/>
      <c r="W143" s="338"/>
      <c r="X143" s="338"/>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6"/>
      <c r="CL143" s="6"/>
      <c r="CM143" s="6"/>
      <c r="CN143" s="6"/>
    </row>
    <row r="144" spans="1:92" x14ac:dyDescent="0.25">
      <c r="A144" s="1"/>
      <c r="B144" s="5"/>
      <c r="C144" s="5"/>
      <c r="D144" s="5"/>
      <c r="E144" s="5"/>
      <c r="F144" s="18"/>
      <c r="G144" s="5"/>
      <c r="H144" s="17"/>
      <c r="I144" s="5"/>
      <c r="J144" s="5"/>
      <c r="K144" s="5"/>
      <c r="L144" s="5"/>
      <c r="M144" s="5"/>
      <c r="N144" s="5"/>
      <c r="O144" s="5"/>
      <c r="P144" s="344"/>
      <c r="Q144" s="338"/>
      <c r="R144" s="338"/>
      <c r="S144" s="338"/>
      <c r="T144" s="338"/>
      <c r="U144" s="338"/>
      <c r="V144" s="338"/>
      <c r="W144" s="338"/>
      <c r="X144" s="338"/>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6"/>
      <c r="CL144" s="6"/>
      <c r="CM144" s="6"/>
      <c r="CN144" s="6"/>
    </row>
    <row r="145" spans="1:92" x14ac:dyDescent="0.25">
      <c r="A145" s="1"/>
      <c r="B145" s="5"/>
      <c r="C145" s="5"/>
      <c r="D145" s="5"/>
      <c r="E145" s="5"/>
      <c r="F145" s="18"/>
      <c r="G145" s="5"/>
      <c r="H145" s="17"/>
      <c r="I145" s="5"/>
      <c r="J145" s="5"/>
      <c r="K145" s="5"/>
      <c r="L145" s="5"/>
      <c r="M145" s="5"/>
      <c r="N145" s="5"/>
      <c r="O145" s="5"/>
      <c r="P145" s="344"/>
      <c r="Q145" s="338"/>
      <c r="R145" s="338"/>
      <c r="S145" s="338"/>
      <c r="T145" s="338"/>
      <c r="U145" s="338"/>
      <c r="V145" s="338"/>
      <c r="W145" s="338"/>
      <c r="X145" s="338"/>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6"/>
      <c r="CL145" s="6"/>
      <c r="CM145" s="6"/>
      <c r="CN145" s="6"/>
    </row>
    <row r="146" spans="1:92" x14ac:dyDescent="0.25">
      <c r="A146" s="1"/>
      <c r="B146" s="5"/>
      <c r="C146" s="5"/>
      <c r="D146" s="5"/>
      <c r="E146" s="5"/>
      <c r="F146" s="18"/>
      <c r="G146" s="5"/>
      <c r="H146" s="17"/>
      <c r="I146" s="5"/>
      <c r="J146" s="5"/>
      <c r="K146" s="5"/>
      <c r="L146" s="5"/>
      <c r="M146" s="5"/>
      <c r="N146" s="5"/>
      <c r="O146" s="5"/>
      <c r="P146" s="344"/>
      <c r="Q146" s="338"/>
      <c r="R146" s="338"/>
      <c r="S146" s="338"/>
      <c r="T146" s="338"/>
      <c r="U146" s="338"/>
      <c r="V146" s="338"/>
      <c r="W146" s="338"/>
      <c r="X146" s="338"/>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6"/>
      <c r="CL146" s="6"/>
      <c r="CM146" s="6"/>
      <c r="CN146" s="6"/>
    </row>
    <row r="147" spans="1:92" x14ac:dyDescent="0.25">
      <c r="A147" s="1"/>
      <c r="B147" s="5"/>
      <c r="C147" s="5"/>
      <c r="D147" s="5"/>
      <c r="E147" s="5"/>
      <c r="F147" s="18"/>
      <c r="G147" s="5"/>
      <c r="H147" s="17"/>
      <c r="I147" s="5"/>
      <c r="J147" s="5"/>
      <c r="K147" s="5"/>
      <c r="L147" s="5"/>
      <c r="M147" s="5"/>
      <c r="N147" s="5"/>
      <c r="O147" s="5"/>
      <c r="P147" s="344"/>
      <c r="Q147" s="338"/>
      <c r="R147" s="338"/>
      <c r="S147" s="338"/>
      <c r="T147" s="338"/>
      <c r="U147" s="338"/>
      <c r="V147" s="338"/>
      <c r="W147" s="338"/>
      <c r="X147" s="338"/>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6"/>
      <c r="CL147" s="6"/>
      <c r="CM147" s="6"/>
      <c r="CN147" s="6"/>
    </row>
    <row r="148" spans="1:92" x14ac:dyDescent="0.25">
      <c r="A148" s="1"/>
      <c r="B148" s="5"/>
      <c r="C148" s="5"/>
      <c r="D148" s="5"/>
      <c r="E148" s="5"/>
      <c r="F148" s="18"/>
      <c r="G148" s="5"/>
      <c r="H148" s="17"/>
      <c r="I148" s="5"/>
      <c r="J148" s="5"/>
      <c r="K148" s="5"/>
      <c r="L148" s="5"/>
      <c r="M148" s="5"/>
      <c r="N148" s="5"/>
      <c r="O148" s="5"/>
      <c r="P148" s="344"/>
      <c r="Q148" s="338"/>
      <c r="R148" s="338"/>
      <c r="S148" s="338"/>
      <c r="T148" s="338"/>
      <c r="U148" s="338"/>
      <c r="V148" s="338"/>
      <c r="W148" s="338"/>
      <c r="X148" s="338"/>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6"/>
      <c r="CL148" s="6"/>
      <c r="CM148" s="6"/>
      <c r="CN148" s="6"/>
    </row>
    <row r="149" spans="1:92" x14ac:dyDescent="0.25">
      <c r="A149" s="1"/>
      <c r="B149" s="5"/>
      <c r="C149" s="5"/>
      <c r="D149" s="5"/>
      <c r="E149" s="5"/>
      <c r="F149" s="18"/>
      <c r="G149" s="5"/>
      <c r="H149" s="17"/>
      <c r="I149" s="5"/>
      <c r="J149" s="5"/>
      <c r="K149" s="5"/>
      <c r="L149" s="5"/>
      <c r="M149" s="5"/>
      <c r="N149" s="5"/>
      <c r="O149" s="5"/>
      <c r="P149" s="344"/>
      <c r="Q149" s="338"/>
      <c r="R149" s="338"/>
      <c r="S149" s="338"/>
      <c r="T149" s="338"/>
      <c r="U149" s="338"/>
      <c r="V149" s="338"/>
      <c r="W149" s="338"/>
      <c r="X149" s="338"/>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6"/>
      <c r="CL149" s="6"/>
      <c r="CM149" s="6"/>
      <c r="CN149" s="6"/>
    </row>
    <row r="150" spans="1:92" x14ac:dyDescent="0.25">
      <c r="A150" s="1"/>
      <c r="B150" s="5"/>
      <c r="C150" s="5"/>
      <c r="D150" s="5"/>
      <c r="E150" s="5"/>
      <c r="F150" s="18"/>
      <c r="G150" s="5"/>
      <c r="H150" s="17"/>
      <c r="I150" s="5"/>
      <c r="J150" s="5"/>
      <c r="K150" s="5"/>
      <c r="L150" s="5"/>
      <c r="M150" s="5"/>
      <c r="N150" s="5"/>
      <c r="O150" s="5"/>
      <c r="P150" s="344"/>
      <c r="Q150" s="338"/>
      <c r="R150" s="338"/>
      <c r="S150" s="338"/>
      <c r="T150" s="338"/>
      <c r="U150" s="338"/>
      <c r="V150" s="338"/>
      <c r="W150" s="338"/>
      <c r="X150" s="338"/>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6"/>
      <c r="CL150" s="6"/>
      <c r="CM150" s="6"/>
      <c r="CN150" s="6"/>
    </row>
    <row r="151" spans="1:92" x14ac:dyDescent="0.25">
      <c r="A151" s="1"/>
      <c r="B151" s="5"/>
      <c r="C151" s="5"/>
      <c r="D151" s="5"/>
      <c r="E151" s="5"/>
      <c r="F151" s="18"/>
      <c r="G151" s="5"/>
      <c r="H151" s="17"/>
      <c r="I151" s="5"/>
      <c r="J151" s="5"/>
      <c r="K151" s="5"/>
      <c r="L151" s="5"/>
      <c r="M151" s="5"/>
      <c r="N151" s="5"/>
      <c r="O151" s="5"/>
      <c r="P151" s="344"/>
      <c r="Q151" s="338"/>
      <c r="R151" s="338"/>
      <c r="S151" s="338"/>
      <c r="T151" s="338"/>
      <c r="U151" s="338"/>
      <c r="V151" s="338"/>
      <c r="W151" s="338"/>
      <c r="X151" s="338"/>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6"/>
      <c r="CL151" s="6"/>
      <c r="CM151" s="6"/>
      <c r="CN151" s="6"/>
    </row>
    <row r="152" spans="1:92" x14ac:dyDescent="0.25">
      <c r="A152" s="1"/>
      <c r="B152" s="5"/>
      <c r="C152" s="5"/>
      <c r="D152" s="5"/>
      <c r="E152" s="5"/>
      <c r="F152" s="18"/>
      <c r="G152" s="5"/>
      <c r="H152" s="17"/>
      <c r="I152" s="5"/>
      <c r="J152" s="5"/>
      <c r="K152" s="5"/>
      <c r="L152" s="5"/>
      <c r="M152" s="5"/>
      <c r="N152" s="5"/>
      <c r="O152" s="5"/>
      <c r="P152" s="344"/>
      <c r="Q152" s="338"/>
      <c r="R152" s="338"/>
      <c r="S152" s="338"/>
      <c r="T152" s="338"/>
      <c r="U152" s="338"/>
      <c r="V152" s="338"/>
      <c r="W152" s="338"/>
      <c r="X152" s="338"/>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6"/>
      <c r="CL152" s="6"/>
      <c r="CM152" s="6"/>
      <c r="CN152" s="6"/>
    </row>
    <row r="153" spans="1:92" x14ac:dyDescent="0.25">
      <c r="A153" s="1"/>
      <c r="B153" s="5"/>
      <c r="C153" s="5"/>
      <c r="D153" s="5"/>
      <c r="E153" s="5"/>
      <c r="F153" s="18"/>
      <c r="G153" s="5"/>
      <c r="H153" s="17"/>
      <c r="I153" s="5"/>
      <c r="J153" s="5"/>
      <c r="K153" s="5"/>
      <c r="L153" s="5"/>
      <c r="M153" s="5"/>
      <c r="N153" s="5"/>
      <c r="O153" s="5"/>
      <c r="P153" s="344"/>
      <c r="Q153" s="338"/>
      <c r="R153" s="338"/>
      <c r="S153" s="338"/>
      <c r="T153" s="338"/>
      <c r="U153" s="338"/>
      <c r="V153" s="338"/>
      <c r="W153" s="338"/>
      <c r="X153" s="338"/>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6"/>
      <c r="CL153" s="6"/>
      <c r="CM153" s="6"/>
      <c r="CN153" s="6"/>
    </row>
    <row r="154" spans="1:92" x14ac:dyDescent="0.25">
      <c r="A154" s="1"/>
      <c r="B154" s="5"/>
      <c r="C154" s="5"/>
      <c r="D154" s="5"/>
      <c r="E154" s="5"/>
      <c r="F154" s="18"/>
      <c r="G154" s="5"/>
      <c r="H154" s="17"/>
      <c r="I154" s="5"/>
      <c r="J154" s="5"/>
      <c r="K154" s="5"/>
      <c r="L154" s="5"/>
      <c r="M154" s="5"/>
      <c r="N154" s="5"/>
      <c r="O154" s="5"/>
      <c r="P154" s="344"/>
      <c r="Q154" s="338"/>
      <c r="R154" s="338"/>
      <c r="S154" s="338"/>
      <c r="T154" s="338"/>
      <c r="U154" s="338"/>
      <c r="V154" s="338"/>
      <c r="W154" s="338"/>
      <c r="X154" s="338"/>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6"/>
      <c r="CL154" s="6"/>
      <c r="CM154" s="6"/>
      <c r="CN154" s="6"/>
    </row>
    <row r="155" spans="1:92" x14ac:dyDescent="0.25">
      <c r="A155" s="1"/>
      <c r="B155" s="5"/>
      <c r="C155" s="5"/>
      <c r="D155" s="5"/>
      <c r="E155" s="5"/>
      <c r="F155" s="18"/>
      <c r="G155" s="5"/>
      <c r="H155" s="17"/>
      <c r="I155" s="5"/>
      <c r="J155" s="5"/>
      <c r="K155" s="5"/>
      <c r="L155" s="5"/>
      <c r="M155" s="5"/>
      <c r="N155" s="5"/>
      <c r="O155" s="5"/>
      <c r="P155" s="344"/>
      <c r="Q155" s="338"/>
      <c r="R155" s="338"/>
      <c r="S155" s="338"/>
      <c r="T155" s="338"/>
      <c r="U155" s="338"/>
      <c r="V155" s="338"/>
      <c r="W155" s="338"/>
      <c r="X155" s="338"/>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6"/>
      <c r="CL155" s="6"/>
      <c r="CM155" s="6"/>
      <c r="CN155" s="6"/>
    </row>
    <row r="156" spans="1:92" x14ac:dyDescent="0.25">
      <c r="A156" s="1"/>
      <c r="B156" s="5"/>
      <c r="C156" s="5"/>
      <c r="D156" s="5"/>
      <c r="E156" s="5"/>
      <c r="F156" s="18"/>
      <c r="G156" s="5"/>
      <c r="H156" s="17"/>
      <c r="I156" s="5"/>
      <c r="J156" s="5"/>
      <c r="K156" s="5"/>
      <c r="L156" s="5"/>
      <c r="M156" s="5"/>
      <c r="N156" s="5"/>
      <c r="O156" s="5"/>
      <c r="P156" s="344"/>
      <c r="Q156" s="338"/>
      <c r="R156" s="338"/>
      <c r="S156" s="338"/>
      <c r="T156" s="338"/>
      <c r="U156" s="338"/>
      <c r="V156" s="338"/>
      <c r="W156" s="338"/>
      <c r="X156" s="338"/>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6"/>
      <c r="CL156" s="6"/>
      <c r="CM156" s="6"/>
      <c r="CN156" s="6"/>
    </row>
    <row r="157" spans="1:92" x14ac:dyDescent="0.25">
      <c r="A157" s="1"/>
      <c r="B157" s="5"/>
      <c r="C157" s="5"/>
      <c r="D157" s="5"/>
      <c r="E157" s="5"/>
      <c r="F157" s="18"/>
      <c r="G157" s="5"/>
      <c r="H157" s="17"/>
      <c r="I157" s="5"/>
      <c r="J157" s="5"/>
      <c r="K157" s="5"/>
      <c r="L157" s="5"/>
      <c r="M157" s="5"/>
      <c r="N157" s="5"/>
      <c r="O157" s="5"/>
      <c r="P157" s="344"/>
      <c r="Q157" s="338"/>
      <c r="R157" s="338"/>
      <c r="S157" s="338"/>
      <c r="T157" s="338"/>
      <c r="U157" s="338"/>
      <c r="V157" s="338"/>
      <c r="W157" s="338"/>
      <c r="X157" s="338"/>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6"/>
      <c r="CL157" s="6"/>
      <c r="CM157" s="6"/>
      <c r="CN157" s="6"/>
    </row>
    <row r="158" spans="1:92" x14ac:dyDescent="0.25">
      <c r="A158" s="1"/>
      <c r="B158" s="5"/>
      <c r="C158" s="5"/>
      <c r="D158" s="5"/>
      <c r="E158" s="5"/>
      <c r="F158" s="18"/>
      <c r="G158" s="5"/>
      <c r="H158" s="17"/>
      <c r="I158" s="5"/>
      <c r="J158" s="5"/>
      <c r="K158" s="5"/>
      <c r="L158" s="5"/>
      <c r="M158" s="5"/>
      <c r="N158" s="5"/>
      <c r="O158" s="5"/>
      <c r="P158" s="344"/>
      <c r="Q158" s="338"/>
      <c r="R158" s="338"/>
      <c r="S158" s="338"/>
      <c r="T158" s="338"/>
      <c r="U158" s="338"/>
      <c r="V158" s="338"/>
      <c r="W158" s="338"/>
      <c r="X158" s="338"/>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6"/>
      <c r="CL158" s="6"/>
      <c r="CM158" s="6"/>
      <c r="CN158" s="6"/>
    </row>
    <row r="159" spans="1:92" x14ac:dyDescent="0.25">
      <c r="A159" s="1"/>
      <c r="B159" s="5"/>
      <c r="C159" s="5"/>
      <c r="D159" s="5"/>
      <c r="E159" s="5"/>
      <c r="F159" s="18"/>
      <c r="G159" s="5"/>
      <c r="H159" s="17"/>
      <c r="I159" s="5"/>
      <c r="J159" s="5"/>
      <c r="K159" s="5"/>
      <c r="L159" s="5"/>
      <c r="M159" s="5"/>
      <c r="N159" s="5"/>
      <c r="O159" s="5"/>
      <c r="P159" s="344"/>
      <c r="Q159" s="338"/>
      <c r="R159" s="338"/>
      <c r="S159" s="338"/>
      <c r="T159" s="338"/>
      <c r="U159" s="338"/>
      <c r="V159" s="338"/>
      <c r="W159" s="338"/>
      <c r="X159" s="338"/>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6"/>
      <c r="CL159" s="6"/>
      <c r="CM159" s="6"/>
      <c r="CN159" s="6"/>
    </row>
    <row r="160" spans="1:92" x14ac:dyDescent="0.25">
      <c r="A160" s="1"/>
      <c r="B160" s="5"/>
      <c r="C160" s="5"/>
      <c r="D160" s="5"/>
      <c r="E160" s="5"/>
      <c r="F160" s="18"/>
      <c r="G160" s="5"/>
      <c r="H160" s="17"/>
      <c r="I160" s="5"/>
      <c r="J160" s="5"/>
      <c r="K160" s="5"/>
      <c r="L160" s="5"/>
      <c r="M160" s="5"/>
      <c r="N160" s="5"/>
      <c r="O160" s="5"/>
      <c r="P160" s="344"/>
      <c r="Q160" s="338"/>
      <c r="R160" s="338"/>
      <c r="S160" s="338"/>
      <c r="T160" s="338"/>
      <c r="U160" s="338"/>
      <c r="V160" s="338"/>
      <c r="W160" s="338"/>
      <c r="X160" s="338"/>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6"/>
      <c r="CL160" s="6"/>
      <c r="CM160" s="6"/>
      <c r="CN160" s="6"/>
    </row>
    <row r="161" spans="1:92" x14ac:dyDescent="0.25">
      <c r="A161" s="1"/>
      <c r="B161" s="5"/>
      <c r="C161" s="5"/>
      <c r="D161" s="5"/>
      <c r="E161" s="5"/>
      <c r="F161" s="18"/>
      <c r="G161" s="5"/>
      <c r="H161" s="17"/>
      <c r="I161" s="5"/>
      <c r="J161" s="5"/>
      <c r="K161" s="5"/>
      <c r="L161" s="5"/>
      <c r="M161" s="5"/>
      <c r="N161" s="5"/>
      <c r="O161" s="5"/>
      <c r="P161" s="344"/>
      <c r="Q161" s="338"/>
      <c r="R161" s="338"/>
      <c r="S161" s="338"/>
      <c r="T161" s="338"/>
      <c r="U161" s="338"/>
      <c r="V161" s="338"/>
      <c r="W161" s="338"/>
      <c r="X161" s="338"/>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6"/>
      <c r="CL161" s="6"/>
      <c r="CM161" s="6"/>
      <c r="CN161" s="6"/>
    </row>
    <row r="162" spans="1:92" x14ac:dyDescent="0.25">
      <c r="A162" s="1"/>
      <c r="B162" s="5"/>
      <c r="C162" s="5"/>
      <c r="D162" s="5"/>
      <c r="E162" s="5"/>
      <c r="F162" s="18"/>
      <c r="G162" s="5"/>
      <c r="H162" s="17"/>
      <c r="I162" s="5"/>
      <c r="J162" s="5"/>
      <c r="K162" s="5"/>
      <c r="L162" s="5"/>
      <c r="M162" s="5"/>
      <c r="N162" s="5"/>
      <c r="O162" s="5"/>
      <c r="P162" s="344"/>
      <c r="Q162" s="338"/>
      <c r="R162" s="338"/>
      <c r="S162" s="338"/>
      <c r="T162" s="338"/>
      <c r="U162" s="338"/>
      <c r="V162" s="338"/>
      <c r="W162" s="338"/>
      <c r="X162" s="338"/>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6"/>
      <c r="CL162" s="6"/>
      <c r="CM162" s="6"/>
      <c r="CN162" s="6"/>
    </row>
    <row r="163" spans="1:92" x14ac:dyDescent="0.25">
      <c r="A163" s="1"/>
      <c r="B163" s="5"/>
      <c r="C163" s="5"/>
      <c r="D163" s="5"/>
      <c r="E163" s="5"/>
      <c r="F163" s="18"/>
      <c r="G163" s="5"/>
      <c r="H163" s="17"/>
      <c r="I163" s="5"/>
      <c r="J163" s="5"/>
      <c r="K163" s="5"/>
      <c r="L163" s="5"/>
      <c r="M163" s="5"/>
      <c r="N163" s="5"/>
      <c r="O163" s="5"/>
      <c r="P163" s="344"/>
      <c r="Q163" s="338"/>
      <c r="R163" s="338"/>
      <c r="S163" s="338"/>
      <c r="T163" s="338"/>
      <c r="U163" s="338"/>
      <c r="V163" s="338"/>
      <c r="W163" s="338"/>
      <c r="X163" s="338"/>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6"/>
      <c r="CL163" s="6"/>
      <c r="CM163" s="6"/>
      <c r="CN163" s="6"/>
    </row>
    <row r="164" spans="1:92" x14ac:dyDescent="0.25">
      <c r="A164" s="1"/>
      <c r="B164" s="5"/>
      <c r="C164" s="5"/>
      <c r="D164" s="5"/>
      <c r="E164" s="5"/>
      <c r="F164" s="18"/>
      <c r="G164" s="5"/>
      <c r="H164" s="17"/>
      <c r="I164" s="5"/>
      <c r="J164" s="5"/>
      <c r="K164" s="5"/>
      <c r="L164" s="5"/>
      <c r="M164" s="5"/>
      <c r="N164" s="5"/>
      <c r="O164" s="5"/>
      <c r="P164" s="344"/>
      <c r="Q164" s="338"/>
      <c r="R164" s="338"/>
      <c r="S164" s="338"/>
      <c r="T164" s="338"/>
      <c r="U164" s="338"/>
      <c r="V164" s="338"/>
      <c r="W164" s="338"/>
      <c r="X164" s="338"/>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6"/>
      <c r="CL164" s="6"/>
      <c r="CM164" s="6"/>
      <c r="CN164" s="6"/>
    </row>
    <row r="165" spans="1:92" x14ac:dyDescent="0.25">
      <c r="A165" s="1"/>
      <c r="B165" s="5"/>
      <c r="C165" s="5"/>
      <c r="D165" s="5"/>
      <c r="E165" s="5"/>
      <c r="F165" s="18"/>
      <c r="G165" s="5"/>
      <c r="H165" s="17"/>
      <c r="I165" s="5"/>
      <c r="J165" s="5"/>
      <c r="K165" s="5"/>
      <c r="L165" s="5"/>
      <c r="M165" s="5"/>
      <c r="N165" s="5"/>
      <c r="O165" s="5"/>
      <c r="P165" s="344"/>
      <c r="Q165" s="338"/>
      <c r="R165" s="338"/>
      <c r="S165" s="338"/>
      <c r="T165" s="338"/>
      <c r="U165" s="338"/>
      <c r="V165" s="338"/>
      <c r="W165" s="338"/>
      <c r="X165" s="338"/>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6"/>
      <c r="CL165" s="6"/>
      <c r="CM165" s="6"/>
      <c r="CN165" s="6"/>
    </row>
    <row r="166" spans="1:92" x14ac:dyDescent="0.25">
      <c r="A166" s="1"/>
      <c r="B166" s="5"/>
      <c r="C166" s="5"/>
      <c r="D166" s="5"/>
      <c r="E166" s="5"/>
      <c r="F166" s="18"/>
      <c r="G166" s="5"/>
      <c r="H166" s="17"/>
      <c r="I166" s="5"/>
      <c r="J166" s="5"/>
      <c r="K166" s="5"/>
      <c r="L166" s="5"/>
      <c r="M166" s="5"/>
      <c r="N166" s="5"/>
      <c r="O166" s="5"/>
      <c r="P166" s="344"/>
      <c r="Q166" s="338"/>
      <c r="R166" s="338"/>
      <c r="S166" s="338"/>
      <c r="T166" s="338"/>
      <c r="U166" s="338"/>
      <c r="V166" s="338"/>
      <c r="W166" s="338"/>
      <c r="X166" s="338"/>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6"/>
      <c r="CL166" s="6"/>
      <c r="CM166" s="6"/>
      <c r="CN166" s="6"/>
    </row>
    <row r="167" spans="1:92" x14ac:dyDescent="0.25">
      <c r="A167" s="1"/>
      <c r="B167" s="5"/>
      <c r="C167" s="5"/>
      <c r="D167" s="5"/>
      <c r="E167" s="5"/>
      <c r="F167" s="18"/>
      <c r="G167" s="5"/>
      <c r="H167" s="17"/>
      <c r="I167" s="5"/>
      <c r="J167" s="5"/>
      <c r="K167" s="5"/>
      <c r="L167" s="5"/>
      <c r="M167" s="5"/>
      <c r="N167" s="5"/>
      <c r="O167" s="5"/>
      <c r="P167" s="344"/>
      <c r="Q167" s="338"/>
      <c r="R167" s="338"/>
      <c r="S167" s="338"/>
      <c r="T167" s="338"/>
      <c r="U167" s="338"/>
      <c r="V167" s="338"/>
      <c r="W167" s="338"/>
      <c r="X167" s="338"/>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6"/>
      <c r="CL167" s="6"/>
      <c r="CM167" s="6"/>
      <c r="CN167" s="6"/>
    </row>
    <row r="168" spans="1:92" x14ac:dyDescent="0.25">
      <c r="A168" s="1"/>
      <c r="B168" s="5"/>
      <c r="C168" s="5"/>
      <c r="D168" s="5"/>
      <c r="E168" s="5"/>
      <c r="F168" s="18"/>
      <c r="G168" s="5"/>
      <c r="H168" s="17"/>
      <c r="I168" s="5"/>
      <c r="J168" s="5"/>
      <c r="K168" s="5"/>
      <c r="L168" s="5"/>
      <c r="M168" s="5"/>
      <c r="N168" s="5"/>
      <c r="O168" s="5"/>
      <c r="P168" s="344"/>
      <c r="Q168" s="338"/>
      <c r="R168" s="338"/>
      <c r="S168" s="338"/>
      <c r="T168" s="338"/>
      <c r="U168" s="338"/>
      <c r="V168" s="338"/>
      <c r="W168" s="338"/>
      <c r="X168" s="338"/>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6"/>
      <c r="CL168" s="6"/>
      <c r="CM168" s="6"/>
      <c r="CN168" s="6"/>
    </row>
    <row r="169" spans="1:92" x14ac:dyDescent="0.25">
      <c r="A169" s="1"/>
      <c r="B169" s="5"/>
      <c r="C169" s="5"/>
      <c r="D169" s="5"/>
      <c r="E169" s="5"/>
      <c r="F169" s="18"/>
      <c r="G169" s="5"/>
      <c r="H169" s="17"/>
      <c r="I169" s="5"/>
      <c r="J169" s="5"/>
      <c r="K169" s="5"/>
      <c r="L169" s="5"/>
      <c r="M169" s="5"/>
      <c r="N169" s="5"/>
      <c r="O169" s="5"/>
      <c r="P169" s="344"/>
      <c r="Q169" s="338"/>
      <c r="R169" s="338"/>
      <c r="S169" s="338"/>
      <c r="T169" s="338"/>
      <c r="U169" s="338"/>
      <c r="V169" s="338"/>
      <c r="W169" s="338"/>
      <c r="X169" s="338"/>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6"/>
      <c r="CL169" s="6"/>
      <c r="CM169" s="6"/>
      <c r="CN169" s="6"/>
    </row>
    <row r="170" spans="1:92" x14ac:dyDescent="0.25">
      <c r="A170" s="1"/>
      <c r="B170" s="5"/>
      <c r="C170" s="5"/>
      <c r="D170" s="5"/>
      <c r="E170" s="5"/>
      <c r="F170" s="18"/>
      <c r="G170" s="5"/>
      <c r="H170" s="17"/>
      <c r="I170" s="5"/>
      <c r="J170" s="5"/>
      <c r="K170" s="5"/>
      <c r="L170" s="5"/>
      <c r="M170" s="5"/>
      <c r="N170" s="5"/>
      <c r="O170" s="5"/>
      <c r="P170" s="344"/>
      <c r="Q170" s="338"/>
      <c r="R170" s="338"/>
      <c r="S170" s="338"/>
      <c r="T170" s="338"/>
      <c r="U170" s="338"/>
      <c r="V170" s="338"/>
      <c r="W170" s="338"/>
      <c r="X170" s="338"/>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6"/>
      <c r="CL170" s="6"/>
      <c r="CM170" s="6"/>
      <c r="CN170" s="6"/>
    </row>
    <row r="171" spans="1:92" x14ac:dyDescent="0.25">
      <c r="A171" s="1"/>
      <c r="B171" s="5"/>
      <c r="C171" s="5"/>
      <c r="D171" s="5"/>
      <c r="E171" s="5"/>
      <c r="F171" s="18"/>
      <c r="G171" s="5"/>
      <c r="H171" s="17"/>
      <c r="I171" s="5"/>
      <c r="J171" s="5"/>
      <c r="K171" s="5"/>
      <c r="L171" s="5"/>
      <c r="M171" s="5"/>
      <c r="N171" s="5"/>
      <c r="O171" s="5"/>
      <c r="P171" s="344"/>
      <c r="Q171" s="338"/>
      <c r="R171" s="338"/>
      <c r="S171" s="338"/>
      <c r="T171" s="338"/>
      <c r="U171" s="338"/>
      <c r="V171" s="338"/>
      <c r="W171" s="338"/>
      <c r="X171" s="338"/>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6"/>
      <c r="CL171" s="6"/>
      <c r="CM171" s="6"/>
      <c r="CN171" s="6"/>
    </row>
    <row r="172" spans="1:92" x14ac:dyDescent="0.25">
      <c r="A172" s="1"/>
      <c r="B172" s="5"/>
      <c r="C172" s="5"/>
      <c r="D172" s="5"/>
      <c r="E172" s="5"/>
      <c r="F172" s="18"/>
      <c r="G172" s="5"/>
      <c r="H172" s="17"/>
      <c r="I172" s="5"/>
      <c r="J172" s="5"/>
      <c r="K172" s="5"/>
      <c r="L172" s="5"/>
      <c r="M172" s="5"/>
      <c r="N172" s="5"/>
      <c r="O172" s="5"/>
      <c r="P172" s="344"/>
      <c r="Q172" s="338"/>
      <c r="R172" s="338"/>
      <c r="S172" s="338"/>
      <c r="T172" s="338"/>
      <c r="U172" s="338"/>
      <c r="V172" s="338"/>
      <c r="W172" s="338"/>
      <c r="X172" s="338"/>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6"/>
      <c r="CL172" s="6"/>
      <c r="CM172" s="6"/>
      <c r="CN172" s="6"/>
    </row>
    <row r="173" spans="1:92" x14ac:dyDescent="0.25">
      <c r="A173" s="1"/>
      <c r="B173" s="5"/>
      <c r="C173" s="5"/>
      <c r="D173" s="5"/>
      <c r="E173" s="5"/>
      <c r="F173" s="18"/>
      <c r="G173" s="5"/>
      <c r="H173" s="17"/>
      <c r="I173" s="5"/>
      <c r="J173" s="5"/>
      <c r="K173" s="5"/>
      <c r="L173" s="5"/>
      <c r="M173" s="5"/>
      <c r="N173" s="5"/>
      <c r="O173" s="5"/>
      <c r="P173" s="344"/>
      <c r="Q173" s="338"/>
      <c r="R173" s="338"/>
      <c r="S173" s="338"/>
      <c r="T173" s="338"/>
      <c r="U173" s="338"/>
      <c r="V173" s="338"/>
      <c r="W173" s="338"/>
      <c r="X173" s="338"/>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6"/>
      <c r="CL173" s="6"/>
      <c r="CM173" s="6"/>
      <c r="CN173" s="6"/>
    </row>
    <row r="174" spans="1:92" x14ac:dyDescent="0.25">
      <c r="A174" s="1"/>
      <c r="B174" s="5"/>
      <c r="C174" s="5"/>
      <c r="D174" s="5"/>
      <c r="E174" s="5"/>
      <c r="F174" s="18"/>
      <c r="G174" s="5"/>
      <c r="H174" s="17"/>
      <c r="I174" s="5"/>
      <c r="J174" s="5"/>
      <c r="K174" s="5"/>
      <c r="L174" s="5"/>
      <c r="M174" s="5"/>
      <c r="N174" s="5"/>
      <c r="O174" s="5"/>
      <c r="P174" s="344"/>
      <c r="Q174" s="338"/>
      <c r="R174" s="338"/>
      <c r="S174" s="338"/>
      <c r="T174" s="338"/>
      <c r="U174" s="338"/>
      <c r="V174" s="338"/>
      <c r="W174" s="338"/>
      <c r="X174" s="338"/>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6"/>
      <c r="CL174" s="6"/>
      <c r="CM174" s="6"/>
      <c r="CN174" s="6"/>
    </row>
    <row r="175" spans="1:92" x14ac:dyDescent="0.25">
      <c r="A175" s="1"/>
      <c r="B175" s="5"/>
      <c r="C175" s="5"/>
      <c r="D175" s="5"/>
      <c r="E175" s="5"/>
      <c r="F175" s="18"/>
      <c r="G175" s="5"/>
      <c r="H175" s="17"/>
      <c r="I175" s="5"/>
      <c r="J175" s="5"/>
      <c r="K175" s="5"/>
      <c r="L175" s="5"/>
      <c r="M175" s="5"/>
      <c r="N175" s="5"/>
      <c r="O175" s="5"/>
      <c r="P175" s="344"/>
      <c r="Q175" s="338"/>
      <c r="R175" s="338"/>
      <c r="S175" s="338"/>
      <c r="T175" s="338"/>
      <c r="U175" s="338"/>
      <c r="V175" s="338"/>
      <c r="W175" s="338"/>
      <c r="X175" s="338"/>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6"/>
      <c r="CL175" s="6"/>
      <c r="CM175" s="6"/>
      <c r="CN175" s="6"/>
    </row>
    <row r="176" spans="1:92" x14ac:dyDescent="0.25">
      <c r="A176" s="1"/>
      <c r="B176" s="5"/>
      <c r="C176" s="5"/>
      <c r="D176" s="5"/>
      <c r="E176" s="5"/>
      <c r="F176" s="18"/>
      <c r="G176" s="5"/>
      <c r="H176" s="17"/>
      <c r="I176" s="5"/>
      <c r="J176" s="5"/>
      <c r="K176" s="5"/>
      <c r="L176" s="5"/>
      <c r="M176" s="5"/>
      <c r="N176" s="5"/>
      <c r="O176" s="5"/>
      <c r="P176" s="344"/>
      <c r="Q176" s="338"/>
      <c r="R176" s="338"/>
      <c r="S176" s="338"/>
      <c r="T176" s="338"/>
      <c r="U176" s="338"/>
      <c r="V176" s="338"/>
      <c r="W176" s="338"/>
      <c r="X176" s="338"/>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6"/>
      <c r="CL176" s="6"/>
      <c r="CM176" s="6"/>
      <c r="CN176" s="6"/>
    </row>
    <row r="177" spans="1:92" x14ac:dyDescent="0.25">
      <c r="A177" s="1"/>
      <c r="B177" s="5"/>
      <c r="C177" s="5"/>
      <c r="D177" s="5"/>
      <c r="E177" s="5"/>
      <c r="F177" s="18"/>
      <c r="G177" s="5"/>
      <c r="H177" s="17"/>
      <c r="I177" s="5"/>
      <c r="J177" s="5"/>
      <c r="K177" s="5"/>
      <c r="L177" s="5"/>
      <c r="M177" s="5"/>
      <c r="N177" s="5"/>
      <c r="O177" s="5"/>
      <c r="P177" s="344"/>
      <c r="Q177" s="338"/>
      <c r="R177" s="338"/>
      <c r="S177" s="338"/>
      <c r="T177" s="338"/>
      <c r="U177" s="338"/>
      <c r="V177" s="338"/>
      <c r="W177" s="338"/>
      <c r="X177" s="338"/>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6"/>
      <c r="CL177" s="6"/>
      <c r="CM177" s="6"/>
      <c r="CN177" s="6"/>
    </row>
    <row r="178" spans="1:92" x14ac:dyDescent="0.25">
      <c r="A178" s="1"/>
      <c r="B178" s="5"/>
      <c r="C178" s="5"/>
      <c r="D178" s="5"/>
      <c r="E178" s="5"/>
      <c r="F178" s="18"/>
      <c r="G178" s="5"/>
      <c r="H178" s="17"/>
      <c r="I178" s="5"/>
      <c r="J178" s="5"/>
      <c r="K178" s="5"/>
      <c r="L178" s="5"/>
      <c r="M178" s="5"/>
      <c r="N178" s="5"/>
      <c r="O178" s="5"/>
      <c r="P178" s="344"/>
      <c r="Q178" s="338"/>
      <c r="R178" s="338"/>
      <c r="S178" s="338"/>
      <c r="T178" s="338"/>
      <c r="U178" s="338"/>
      <c r="V178" s="338"/>
      <c r="W178" s="338"/>
      <c r="X178" s="338"/>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6"/>
      <c r="CL178" s="6"/>
      <c r="CM178" s="6"/>
      <c r="CN178" s="6"/>
    </row>
    <row r="179" spans="1:92" x14ac:dyDescent="0.25">
      <c r="A179" s="1"/>
      <c r="B179" s="5"/>
      <c r="C179" s="5"/>
      <c r="D179" s="5"/>
      <c r="E179" s="5"/>
      <c r="F179" s="18"/>
      <c r="G179" s="5"/>
      <c r="H179" s="17"/>
      <c r="I179" s="5"/>
      <c r="J179" s="5"/>
      <c r="K179" s="5"/>
      <c r="L179" s="5"/>
      <c r="M179" s="5"/>
      <c r="N179" s="5"/>
      <c r="O179" s="5"/>
      <c r="P179" s="344"/>
      <c r="Q179" s="338"/>
      <c r="R179" s="338"/>
      <c r="S179" s="338"/>
      <c r="T179" s="338"/>
      <c r="U179" s="338"/>
      <c r="V179" s="338"/>
      <c r="W179" s="338"/>
      <c r="X179" s="338"/>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6"/>
      <c r="CL179" s="6"/>
      <c r="CM179" s="6"/>
      <c r="CN179" s="6"/>
    </row>
    <row r="180" spans="1:92" x14ac:dyDescent="0.25">
      <c r="A180" s="1"/>
      <c r="B180" s="5"/>
      <c r="C180" s="5"/>
      <c r="D180" s="5"/>
      <c r="E180" s="5"/>
      <c r="F180" s="18"/>
      <c r="G180" s="5"/>
      <c r="H180" s="17"/>
      <c r="I180" s="5"/>
      <c r="J180" s="5"/>
      <c r="K180" s="5"/>
      <c r="L180" s="5"/>
      <c r="M180" s="5"/>
      <c r="N180" s="5"/>
      <c r="O180" s="5"/>
      <c r="P180" s="344"/>
      <c r="Q180" s="338"/>
      <c r="R180" s="338"/>
      <c r="S180" s="338"/>
      <c r="T180" s="338"/>
      <c r="U180" s="338"/>
      <c r="V180" s="338"/>
      <c r="W180" s="338"/>
      <c r="X180" s="338"/>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6"/>
      <c r="CL180" s="6"/>
      <c r="CM180" s="6"/>
      <c r="CN180" s="6"/>
    </row>
    <row r="181" spans="1:92" x14ac:dyDescent="0.25">
      <c r="A181" s="1"/>
      <c r="B181" s="5"/>
      <c r="C181" s="5"/>
      <c r="D181" s="5"/>
      <c r="E181" s="5"/>
      <c r="F181" s="18"/>
      <c r="G181" s="5"/>
      <c r="H181" s="17"/>
      <c r="I181" s="5"/>
      <c r="J181" s="5"/>
      <c r="K181" s="5"/>
      <c r="L181" s="5"/>
      <c r="M181" s="5"/>
      <c r="N181" s="5"/>
      <c r="O181" s="5"/>
      <c r="P181" s="344"/>
      <c r="Q181" s="338"/>
      <c r="R181" s="338"/>
      <c r="S181" s="338"/>
      <c r="T181" s="338"/>
      <c r="U181" s="338"/>
      <c r="V181" s="338"/>
      <c r="W181" s="338"/>
      <c r="X181" s="338"/>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6"/>
      <c r="CL181" s="6"/>
      <c r="CM181" s="6"/>
      <c r="CN181" s="6"/>
    </row>
    <row r="182" spans="1:92" x14ac:dyDescent="0.25">
      <c r="A182" s="1"/>
      <c r="B182" s="5"/>
      <c r="C182" s="5"/>
      <c r="D182" s="5"/>
      <c r="E182" s="5"/>
      <c r="F182" s="18"/>
      <c r="G182" s="5"/>
      <c r="H182" s="17"/>
      <c r="I182" s="5"/>
      <c r="J182" s="5"/>
      <c r="K182" s="5"/>
      <c r="L182" s="5"/>
      <c r="M182" s="5"/>
      <c r="N182" s="5"/>
      <c r="O182" s="5"/>
      <c r="P182" s="344"/>
      <c r="Q182" s="338"/>
      <c r="R182" s="338"/>
      <c r="S182" s="338"/>
      <c r="T182" s="338"/>
      <c r="U182" s="338"/>
      <c r="V182" s="338"/>
      <c r="W182" s="338"/>
      <c r="X182" s="338"/>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6"/>
      <c r="CL182" s="6"/>
      <c r="CM182" s="6"/>
      <c r="CN182" s="6"/>
    </row>
    <row r="183" spans="1:92" x14ac:dyDescent="0.25">
      <c r="A183" s="1"/>
      <c r="B183" s="5"/>
      <c r="C183" s="5"/>
      <c r="D183" s="5"/>
      <c r="E183" s="5"/>
      <c r="F183" s="18"/>
      <c r="G183" s="5"/>
      <c r="H183" s="17"/>
      <c r="I183" s="5"/>
      <c r="J183" s="5"/>
      <c r="K183" s="5"/>
      <c r="L183" s="5"/>
      <c r="M183" s="5"/>
      <c r="N183" s="5"/>
      <c r="O183" s="5"/>
      <c r="P183" s="344"/>
      <c r="Q183" s="338"/>
      <c r="R183" s="338"/>
      <c r="S183" s="338"/>
      <c r="T183" s="338"/>
      <c r="U183" s="338"/>
      <c r="V183" s="338"/>
      <c r="W183" s="338"/>
      <c r="X183" s="338"/>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6"/>
      <c r="CL183" s="6"/>
      <c r="CM183" s="6"/>
      <c r="CN183" s="6"/>
    </row>
    <row r="184" spans="1:92" x14ac:dyDescent="0.25">
      <c r="A184" s="1"/>
      <c r="B184" s="5"/>
      <c r="C184" s="5"/>
      <c r="D184" s="5"/>
      <c r="E184" s="5"/>
      <c r="F184" s="18"/>
      <c r="G184" s="5"/>
      <c r="H184" s="17"/>
      <c r="I184" s="5"/>
      <c r="J184" s="5"/>
      <c r="K184" s="5"/>
      <c r="L184" s="5"/>
      <c r="M184" s="5"/>
      <c r="N184" s="5"/>
      <c r="O184" s="5"/>
      <c r="P184" s="344"/>
      <c r="Q184" s="338"/>
      <c r="R184" s="338"/>
      <c r="S184" s="338"/>
      <c r="T184" s="338"/>
      <c r="U184" s="338"/>
      <c r="V184" s="338"/>
      <c r="W184" s="338"/>
      <c r="X184" s="338"/>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6"/>
      <c r="CL184" s="6"/>
      <c r="CM184" s="6"/>
      <c r="CN184" s="6"/>
    </row>
    <row r="185" spans="1:92" x14ac:dyDescent="0.25">
      <c r="A185" s="1"/>
      <c r="B185" s="5"/>
      <c r="C185" s="5"/>
      <c r="D185" s="5"/>
      <c r="E185" s="5"/>
      <c r="F185" s="18"/>
      <c r="G185" s="5"/>
      <c r="H185" s="17"/>
      <c r="I185" s="5"/>
      <c r="J185" s="5"/>
      <c r="K185" s="5"/>
      <c r="L185" s="5"/>
      <c r="M185" s="5"/>
      <c r="N185" s="5"/>
      <c r="O185" s="5"/>
      <c r="P185" s="344"/>
      <c r="Q185" s="338"/>
      <c r="R185" s="338"/>
      <c r="S185" s="338"/>
      <c r="T185" s="338"/>
      <c r="U185" s="338"/>
      <c r="V185" s="338"/>
      <c r="W185" s="338"/>
      <c r="X185" s="338"/>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6"/>
      <c r="CL185" s="6"/>
      <c r="CM185" s="6"/>
      <c r="CN185" s="6"/>
    </row>
    <row r="186" spans="1:92" x14ac:dyDescent="0.25">
      <c r="A186" s="1"/>
      <c r="B186" s="5"/>
      <c r="C186" s="5"/>
      <c r="D186" s="5"/>
      <c r="E186" s="5"/>
      <c r="F186" s="18"/>
      <c r="G186" s="5"/>
      <c r="H186" s="17"/>
      <c r="I186" s="5"/>
      <c r="J186" s="5"/>
      <c r="K186" s="5"/>
      <c r="L186" s="5"/>
      <c r="M186" s="5"/>
      <c r="N186" s="5"/>
      <c r="O186" s="5"/>
      <c r="P186" s="344"/>
      <c r="Q186" s="338"/>
      <c r="R186" s="338"/>
      <c r="S186" s="338"/>
      <c r="T186" s="338"/>
      <c r="U186" s="338"/>
      <c r="V186" s="338"/>
      <c r="W186" s="338"/>
      <c r="X186" s="338"/>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6"/>
      <c r="CL186" s="6"/>
      <c r="CM186" s="6"/>
      <c r="CN186" s="6"/>
    </row>
    <row r="187" spans="1:92" x14ac:dyDescent="0.25">
      <c r="A187" s="1"/>
      <c r="B187" s="5"/>
      <c r="C187" s="5"/>
      <c r="D187" s="5"/>
      <c r="E187" s="5"/>
      <c r="F187" s="18"/>
      <c r="G187" s="5"/>
      <c r="H187" s="17"/>
      <c r="I187" s="5"/>
      <c r="J187" s="5"/>
      <c r="K187" s="5"/>
      <c r="L187" s="5"/>
      <c r="M187" s="5"/>
      <c r="N187" s="5"/>
      <c r="O187" s="5"/>
      <c r="P187" s="344"/>
      <c r="Q187" s="338"/>
      <c r="R187" s="338"/>
      <c r="S187" s="338"/>
      <c r="T187" s="338"/>
      <c r="U187" s="338"/>
      <c r="V187" s="338"/>
      <c r="W187" s="338"/>
      <c r="X187" s="338"/>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6"/>
      <c r="CL187" s="6"/>
      <c r="CM187" s="6"/>
      <c r="CN187" s="6"/>
    </row>
    <row r="188" spans="1:92" x14ac:dyDescent="0.25">
      <c r="A188" s="1"/>
      <c r="B188" s="5"/>
      <c r="C188" s="5"/>
      <c r="D188" s="5"/>
      <c r="E188" s="5"/>
      <c r="F188" s="18"/>
      <c r="G188" s="5"/>
      <c r="H188" s="17"/>
      <c r="I188" s="5"/>
      <c r="J188" s="5"/>
      <c r="K188" s="5"/>
      <c r="L188" s="5"/>
      <c r="M188" s="5"/>
      <c r="N188" s="5"/>
      <c r="O188" s="5"/>
      <c r="P188" s="344"/>
      <c r="Q188" s="338"/>
      <c r="R188" s="338"/>
      <c r="S188" s="338"/>
      <c r="T188" s="338"/>
      <c r="U188" s="338"/>
      <c r="V188" s="338"/>
      <c r="W188" s="338"/>
      <c r="X188" s="338"/>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6"/>
      <c r="CL188" s="6"/>
      <c r="CM188" s="6"/>
      <c r="CN188" s="6"/>
    </row>
    <row r="189" spans="1:92" x14ac:dyDescent="0.25">
      <c r="A189" s="1"/>
      <c r="B189" s="5"/>
      <c r="C189" s="5"/>
      <c r="D189" s="5"/>
      <c r="E189" s="5"/>
      <c r="F189" s="18"/>
      <c r="G189" s="5"/>
      <c r="H189" s="17"/>
      <c r="I189" s="5"/>
      <c r="J189" s="5"/>
      <c r="K189" s="5"/>
      <c r="L189" s="5"/>
      <c r="M189" s="5"/>
      <c r="N189" s="5"/>
      <c r="O189" s="5"/>
      <c r="P189" s="344"/>
      <c r="Q189" s="338"/>
      <c r="R189" s="338"/>
      <c r="S189" s="338"/>
      <c r="T189" s="338"/>
      <c r="U189" s="338"/>
      <c r="V189" s="338"/>
      <c r="W189" s="338"/>
      <c r="X189" s="338"/>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6"/>
      <c r="CL189" s="6"/>
      <c r="CM189" s="6"/>
      <c r="CN189" s="6"/>
    </row>
    <row r="190" spans="1:92" x14ac:dyDescent="0.25">
      <c r="A190" s="1"/>
      <c r="B190" s="5"/>
      <c r="C190" s="5"/>
      <c r="D190" s="5"/>
      <c r="E190" s="5"/>
      <c r="F190" s="18"/>
      <c r="G190" s="5"/>
      <c r="H190" s="17"/>
      <c r="I190" s="5"/>
      <c r="J190" s="5"/>
      <c r="K190" s="5"/>
      <c r="L190" s="5"/>
      <c r="M190" s="5"/>
      <c r="N190" s="5"/>
      <c r="O190" s="5"/>
      <c r="P190" s="344"/>
      <c r="Q190" s="338"/>
      <c r="R190" s="338"/>
      <c r="S190" s="338"/>
      <c r="T190" s="338"/>
      <c r="U190" s="338"/>
      <c r="V190" s="338"/>
      <c r="W190" s="338"/>
      <c r="X190" s="338"/>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6"/>
      <c r="CL190" s="6"/>
      <c r="CM190" s="6"/>
      <c r="CN190" s="6"/>
    </row>
    <row r="191" spans="1:92" x14ac:dyDescent="0.25">
      <c r="A191" s="1"/>
      <c r="B191" s="5"/>
      <c r="C191" s="5"/>
      <c r="D191" s="5"/>
      <c r="E191" s="5"/>
      <c r="F191" s="18"/>
      <c r="G191" s="5"/>
      <c r="H191" s="17"/>
      <c r="I191" s="5"/>
      <c r="J191" s="5"/>
      <c r="K191" s="5"/>
      <c r="L191" s="5"/>
      <c r="M191" s="5"/>
      <c r="N191" s="5"/>
      <c r="O191" s="5"/>
      <c r="P191" s="344"/>
      <c r="Q191" s="338"/>
      <c r="R191" s="338"/>
      <c r="S191" s="338"/>
      <c r="T191" s="338"/>
      <c r="U191" s="338"/>
      <c r="V191" s="338"/>
      <c r="W191" s="338"/>
      <c r="X191" s="338"/>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6"/>
      <c r="CL191" s="6"/>
      <c r="CM191" s="6"/>
      <c r="CN191" s="6"/>
    </row>
    <row r="192" spans="1:92" x14ac:dyDescent="0.25">
      <c r="A192" s="1"/>
      <c r="B192" s="5"/>
      <c r="C192" s="5"/>
      <c r="D192" s="5"/>
      <c r="E192" s="5"/>
      <c r="F192" s="18"/>
      <c r="G192" s="5"/>
      <c r="H192" s="17"/>
      <c r="I192" s="5"/>
      <c r="J192" s="5"/>
      <c r="K192" s="5"/>
      <c r="L192" s="5"/>
      <c r="M192" s="5"/>
      <c r="N192" s="5"/>
      <c r="O192" s="5"/>
      <c r="P192" s="344"/>
      <c r="Q192" s="338"/>
      <c r="R192" s="338"/>
      <c r="S192" s="338"/>
      <c r="T192" s="338"/>
      <c r="U192" s="338"/>
      <c r="V192" s="338"/>
      <c r="W192" s="338"/>
      <c r="X192" s="338"/>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6"/>
      <c r="CL192" s="6"/>
      <c r="CM192" s="6"/>
      <c r="CN192" s="6"/>
    </row>
    <row r="193" spans="1:92" x14ac:dyDescent="0.25">
      <c r="A193" s="1"/>
      <c r="B193" s="5"/>
      <c r="C193" s="5"/>
      <c r="D193" s="5"/>
      <c r="E193" s="5"/>
      <c r="F193" s="18"/>
      <c r="G193" s="5"/>
      <c r="H193" s="17"/>
      <c r="I193" s="5"/>
      <c r="J193" s="5"/>
      <c r="K193" s="5"/>
      <c r="L193" s="5"/>
      <c r="M193" s="5"/>
      <c r="N193" s="5"/>
      <c r="O193" s="5"/>
      <c r="P193" s="344"/>
      <c r="Q193" s="338"/>
      <c r="R193" s="338"/>
      <c r="S193" s="338"/>
      <c r="T193" s="338"/>
      <c r="U193" s="338"/>
      <c r="V193" s="338"/>
      <c r="W193" s="338"/>
      <c r="X193" s="338"/>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6"/>
      <c r="CL193" s="6"/>
      <c r="CM193" s="6"/>
      <c r="CN193" s="6"/>
    </row>
    <row r="194" spans="1:92" x14ac:dyDescent="0.25">
      <c r="A194" s="1"/>
      <c r="B194" s="5"/>
      <c r="C194" s="5"/>
      <c r="D194" s="5"/>
      <c r="E194" s="5"/>
      <c r="F194" s="18"/>
      <c r="G194" s="5"/>
      <c r="H194" s="17"/>
      <c r="I194" s="5"/>
      <c r="J194" s="5"/>
      <c r="K194" s="5"/>
      <c r="L194" s="5"/>
      <c r="M194" s="5"/>
      <c r="N194" s="5"/>
      <c r="O194" s="5"/>
      <c r="P194" s="344"/>
      <c r="Q194" s="338"/>
      <c r="R194" s="338"/>
      <c r="S194" s="338"/>
      <c r="T194" s="338"/>
      <c r="U194" s="338"/>
      <c r="V194" s="338"/>
      <c r="W194" s="338"/>
      <c r="X194" s="338"/>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6"/>
      <c r="CL194" s="6"/>
      <c r="CM194" s="6"/>
      <c r="CN194" s="6"/>
    </row>
    <row r="195" spans="1:92" x14ac:dyDescent="0.25">
      <c r="A195" s="1"/>
      <c r="B195" s="5"/>
      <c r="C195" s="5"/>
      <c r="D195" s="5"/>
      <c r="E195" s="5"/>
      <c r="F195" s="18"/>
      <c r="G195" s="5"/>
      <c r="H195" s="17"/>
      <c r="I195" s="5"/>
      <c r="J195" s="5"/>
      <c r="K195" s="5"/>
      <c r="L195" s="5"/>
      <c r="M195" s="5"/>
      <c r="N195" s="5"/>
      <c r="O195" s="5"/>
      <c r="P195" s="344"/>
      <c r="Q195" s="338"/>
      <c r="R195" s="338"/>
      <c r="S195" s="338"/>
      <c r="T195" s="338"/>
      <c r="U195" s="338"/>
      <c r="V195" s="338"/>
      <c r="W195" s="338"/>
      <c r="X195" s="338"/>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6"/>
      <c r="CL195" s="6"/>
      <c r="CM195" s="6"/>
      <c r="CN195" s="6"/>
    </row>
    <row r="196" spans="1:92" x14ac:dyDescent="0.25">
      <c r="A196" s="1"/>
      <c r="B196" s="5"/>
      <c r="C196" s="5"/>
      <c r="D196" s="5"/>
      <c r="E196" s="5"/>
      <c r="F196" s="18"/>
      <c r="G196" s="5"/>
      <c r="H196" s="17"/>
      <c r="I196" s="5"/>
      <c r="J196" s="5"/>
      <c r="K196" s="5"/>
      <c r="L196" s="5"/>
      <c r="M196" s="5"/>
      <c r="N196" s="5"/>
      <c r="O196" s="5"/>
      <c r="P196" s="344"/>
      <c r="Q196" s="338"/>
      <c r="R196" s="338"/>
      <c r="S196" s="338"/>
      <c r="T196" s="338"/>
      <c r="U196" s="338"/>
      <c r="V196" s="338"/>
      <c r="W196" s="338"/>
      <c r="X196" s="338"/>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6"/>
      <c r="CL196" s="6"/>
      <c r="CM196" s="6"/>
      <c r="CN196" s="6"/>
    </row>
    <row r="197" spans="1:92" x14ac:dyDescent="0.25">
      <c r="A197" s="1"/>
      <c r="B197" s="5"/>
      <c r="C197" s="5"/>
      <c r="D197" s="5"/>
      <c r="E197" s="5"/>
      <c r="F197" s="18"/>
      <c r="G197" s="5"/>
      <c r="H197" s="17"/>
      <c r="I197" s="5"/>
      <c r="J197" s="5"/>
      <c r="K197" s="5"/>
      <c r="L197" s="5"/>
      <c r="M197" s="5"/>
      <c r="N197" s="5"/>
      <c r="O197" s="5"/>
      <c r="P197" s="344"/>
      <c r="Q197" s="338"/>
      <c r="R197" s="338"/>
      <c r="S197" s="338"/>
      <c r="T197" s="338"/>
      <c r="U197" s="338"/>
      <c r="V197" s="338"/>
      <c r="W197" s="338"/>
      <c r="X197" s="338"/>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6"/>
      <c r="CL197" s="6"/>
      <c r="CM197" s="6"/>
      <c r="CN197" s="6"/>
    </row>
    <row r="198" spans="1:92" x14ac:dyDescent="0.25">
      <c r="A198" s="1"/>
      <c r="B198" s="5"/>
      <c r="C198" s="5"/>
      <c r="D198" s="5"/>
      <c r="E198" s="5"/>
      <c r="F198" s="18"/>
      <c r="G198" s="5"/>
      <c r="H198" s="17"/>
      <c r="I198" s="5"/>
      <c r="J198" s="5"/>
      <c r="K198" s="5"/>
      <c r="L198" s="5"/>
      <c r="M198" s="5"/>
      <c r="N198" s="5"/>
      <c r="O198" s="5"/>
      <c r="P198" s="344"/>
      <c r="Q198" s="338"/>
      <c r="R198" s="338"/>
      <c r="S198" s="338"/>
      <c r="T198" s="338"/>
      <c r="U198" s="338"/>
      <c r="V198" s="338"/>
      <c r="W198" s="338"/>
      <c r="X198" s="338"/>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6"/>
      <c r="CL198" s="6"/>
      <c r="CM198" s="6"/>
      <c r="CN198" s="6"/>
    </row>
    <row r="199" spans="1:92" x14ac:dyDescent="0.25">
      <c r="A199" s="1"/>
      <c r="B199" s="5"/>
      <c r="C199" s="5"/>
      <c r="D199" s="5"/>
      <c r="E199" s="5"/>
      <c r="F199" s="18"/>
      <c r="G199" s="5"/>
      <c r="H199" s="17"/>
      <c r="I199" s="5"/>
      <c r="J199" s="5"/>
      <c r="K199" s="5"/>
      <c r="L199" s="5"/>
      <c r="M199" s="5"/>
      <c r="N199" s="5"/>
      <c r="O199" s="5"/>
      <c r="P199" s="344"/>
      <c r="Q199" s="338"/>
      <c r="R199" s="338"/>
      <c r="S199" s="338"/>
      <c r="T199" s="338"/>
      <c r="U199" s="338"/>
      <c r="V199" s="338"/>
      <c r="W199" s="338"/>
      <c r="X199" s="338"/>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6"/>
      <c r="CL199" s="6"/>
      <c r="CM199" s="6"/>
      <c r="CN199" s="6"/>
    </row>
    <row r="200" spans="1:92" x14ac:dyDescent="0.25">
      <c r="A200" s="1"/>
      <c r="B200" s="5"/>
      <c r="C200" s="5"/>
      <c r="D200" s="5"/>
      <c r="E200" s="5"/>
      <c r="F200" s="18"/>
      <c r="G200" s="5"/>
      <c r="H200" s="17"/>
      <c r="I200" s="5"/>
      <c r="J200" s="5"/>
      <c r="K200" s="5"/>
      <c r="L200" s="5"/>
      <c r="M200" s="5"/>
      <c r="N200" s="5"/>
      <c r="O200" s="5"/>
      <c r="P200" s="344"/>
      <c r="Q200" s="338"/>
      <c r="R200" s="338"/>
      <c r="S200" s="338"/>
      <c r="T200" s="338"/>
      <c r="U200" s="338"/>
      <c r="V200" s="338"/>
      <c r="W200" s="338"/>
      <c r="X200" s="338"/>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6"/>
      <c r="CL200" s="6"/>
      <c r="CM200" s="6"/>
      <c r="CN200" s="6"/>
    </row>
    <row r="201" spans="1:92" x14ac:dyDescent="0.25">
      <c r="A201" s="1"/>
      <c r="B201" s="5"/>
      <c r="C201" s="5"/>
      <c r="D201" s="5"/>
      <c r="E201" s="5"/>
      <c r="F201" s="18"/>
      <c r="G201" s="5"/>
      <c r="H201" s="17"/>
      <c r="I201" s="5"/>
      <c r="J201" s="5"/>
      <c r="K201" s="5"/>
      <c r="L201" s="5"/>
      <c r="M201" s="5"/>
      <c r="N201" s="5"/>
      <c r="O201" s="5"/>
      <c r="P201" s="344"/>
      <c r="Q201" s="338"/>
      <c r="R201" s="338"/>
      <c r="S201" s="338"/>
      <c r="T201" s="338"/>
      <c r="U201" s="338"/>
      <c r="V201" s="338"/>
      <c r="W201" s="338"/>
      <c r="X201" s="338"/>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6"/>
      <c r="CL201" s="6"/>
      <c r="CM201" s="6"/>
      <c r="CN201" s="6"/>
    </row>
    <row r="202" spans="1:92" x14ac:dyDescent="0.25">
      <c r="A202" s="1"/>
      <c r="B202" s="5"/>
      <c r="C202" s="5"/>
      <c r="D202" s="5"/>
      <c r="E202" s="5"/>
      <c r="F202" s="18"/>
      <c r="G202" s="5"/>
      <c r="H202" s="17"/>
      <c r="I202" s="5"/>
      <c r="J202" s="5"/>
      <c r="K202" s="5"/>
      <c r="L202" s="5"/>
      <c r="M202" s="5"/>
      <c r="N202" s="5"/>
      <c r="O202" s="5"/>
      <c r="P202" s="344"/>
      <c r="Q202" s="338"/>
      <c r="R202" s="338"/>
      <c r="S202" s="338"/>
      <c r="T202" s="338"/>
      <c r="U202" s="338"/>
      <c r="V202" s="338"/>
      <c r="W202" s="338"/>
      <c r="X202" s="338"/>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6"/>
      <c r="CL202" s="6"/>
      <c r="CM202" s="6"/>
      <c r="CN202" s="6"/>
    </row>
    <row r="203" spans="1:92" x14ac:dyDescent="0.25">
      <c r="A203" s="1"/>
      <c r="B203" s="5"/>
      <c r="C203" s="5"/>
      <c r="D203" s="5"/>
      <c r="E203" s="5"/>
      <c r="F203" s="18"/>
      <c r="G203" s="5"/>
      <c r="H203" s="17"/>
      <c r="I203" s="5"/>
      <c r="J203" s="5"/>
      <c r="K203" s="5"/>
      <c r="L203" s="5"/>
      <c r="M203" s="5"/>
      <c r="N203" s="5"/>
      <c r="O203" s="5"/>
      <c r="P203" s="344"/>
      <c r="Q203" s="338"/>
      <c r="R203" s="338"/>
      <c r="S203" s="338"/>
      <c r="T203" s="338"/>
      <c r="U203" s="338"/>
      <c r="V203" s="338"/>
      <c r="W203" s="338"/>
      <c r="X203" s="338"/>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6"/>
      <c r="CL203" s="6"/>
      <c r="CM203" s="6"/>
      <c r="CN203" s="6"/>
    </row>
    <row r="204" spans="1:92" x14ac:dyDescent="0.25">
      <c r="A204" s="1"/>
      <c r="B204" s="5"/>
      <c r="C204" s="5"/>
      <c r="D204" s="5"/>
      <c r="E204" s="5"/>
      <c r="F204" s="18"/>
      <c r="G204" s="5"/>
      <c r="H204" s="17"/>
      <c r="I204" s="5"/>
      <c r="J204" s="5"/>
      <c r="K204" s="5"/>
      <c r="L204" s="5"/>
      <c r="M204" s="5"/>
      <c r="N204" s="5"/>
      <c r="O204" s="5"/>
      <c r="P204" s="344"/>
      <c r="Q204" s="338"/>
      <c r="R204" s="338"/>
      <c r="S204" s="338"/>
      <c r="T204" s="338"/>
      <c r="U204" s="338"/>
      <c r="V204" s="338"/>
      <c r="W204" s="338"/>
      <c r="X204" s="338"/>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6"/>
      <c r="CL204" s="6"/>
      <c r="CM204" s="6"/>
      <c r="CN204" s="6"/>
    </row>
    <row r="205" spans="1:92" x14ac:dyDescent="0.25">
      <c r="A205" s="1"/>
      <c r="B205" s="5"/>
      <c r="C205" s="5"/>
      <c r="D205" s="5"/>
      <c r="E205" s="5"/>
      <c r="F205" s="18"/>
      <c r="G205" s="5"/>
      <c r="H205" s="17"/>
      <c r="I205" s="5"/>
      <c r="J205" s="5"/>
      <c r="K205" s="5"/>
      <c r="L205" s="5"/>
      <c r="M205" s="5"/>
      <c r="N205" s="5"/>
      <c r="O205" s="5"/>
      <c r="P205" s="344"/>
      <c r="Q205" s="338"/>
      <c r="R205" s="338"/>
      <c r="S205" s="338"/>
      <c r="T205" s="338"/>
      <c r="U205" s="338"/>
      <c r="V205" s="338"/>
      <c r="W205" s="338"/>
      <c r="X205" s="338"/>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6"/>
      <c r="CL205" s="6"/>
      <c r="CM205" s="6"/>
      <c r="CN205" s="6"/>
    </row>
    <row r="206" spans="1:92" x14ac:dyDescent="0.25">
      <c r="A206" s="1"/>
      <c r="B206" s="5"/>
      <c r="C206" s="5"/>
      <c r="D206" s="5"/>
      <c r="E206" s="5"/>
      <c r="F206" s="18"/>
      <c r="G206" s="5"/>
      <c r="H206" s="17"/>
      <c r="I206" s="5"/>
      <c r="J206" s="5"/>
      <c r="K206" s="5"/>
      <c r="L206" s="5"/>
      <c r="M206" s="5"/>
      <c r="N206" s="5"/>
      <c r="O206" s="5"/>
      <c r="P206" s="344"/>
      <c r="Q206" s="338"/>
      <c r="R206" s="338"/>
      <c r="S206" s="338"/>
      <c r="T206" s="338"/>
      <c r="U206" s="338"/>
      <c r="V206" s="338"/>
      <c r="W206" s="338"/>
      <c r="X206" s="338"/>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6"/>
      <c r="CL206" s="6"/>
      <c r="CM206" s="6"/>
      <c r="CN206" s="6"/>
    </row>
    <row r="207" spans="1:92" x14ac:dyDescent="0.25">
      <c r="A207" s="1"/>
      <c r="B207" s="5"/>
      <c r="C207" s="5"/>
      <c r="D207" s="5"/>
      <c r="E207" s="5"/>
      <c r="F207" s="18"/>
      <c r="G207" s="5"/>
      <c r="H207" s="17"/>
      <c r="I207" s="5"/>
      <c r="J207" s="5"/>
      <c r="K207" s="5"/>
      <c r="L207" s="5"/>
      <c r="M207" s="5"/>
      <c r="N207" s="5"/>
      <c r="O207" s="5"/>
      <c r="P207" s="344"/>
      <c r="Q207" s="338"/>
      <c r="R207" s="338"/>
      <c r="S207" s="338"/>
      <c r="T207" s="338"/>
      <c r="U207" s="338"/>
      <c r="V207" s="338"/>
      <c r="W207" s="338"/>
      <c r="X207" s="338"/>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6"/>
      <c r="CL207" s="6"/>
      <c r="CM207" s="6"/>
      <c r="CN207" s="6"/>
    </row>
    <row r="208" spans="1:92" x14ac:dyDescent="0.25">
      <c r="A208" s="1"/>
      <c r="B208" s="5"/>
      <c r="C208" s="5"/>
      <c r="D208" s="5"/>
      <c r="E208" s="5"/>
      <c r="F208" s="18"/>
      <c r="G208" s="5"/>
      <c r="H208" s="17"/>
      <c r="I208" s="5"/>
      <c r="J208" s="5"/>
      <c r="K208" s="5"/>
      <c r="L208" s="5"/>
      <c r="M208" s="5"/>
      <c r="N208" s="5"/>
      <c r="O208" s="5"/>
      <c r="P208" s="344"/>
      <c r="Q208" s="338"/>
      <c r="R208" s="338"/>
      <c r="S208" s="338"/>
      <c r="T208" s="338"/>
      <c r="U208" s="338"/>
      <c r="V208" s="338"/>
      <c r="W208" s="338"/>
      <c r="X208" s="338"/>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6"/>
      <c r="CL208" s="6"/>
      <c r="CM208" s="6"/>
      <c r="CN208" s="6"/>
    </row>
    <row r="209" spans="1:92" x14ac:dyDescent="0.25">
      <c r="A209" s="1"/>
      <c r="B209" s="5"/>
      <c r="C209" s="5"/>
      <c r="D209" s="5"/>
      <c r="E209" s="5"/>
      <c r="F209" s="18"/>
      <c r="G209" s="5"/>
      <c r="H209" s="17"/>
      <c r="I209" s="5"/>
      <c r="J209" s="5"/>
      <c r="K209" s="5"/>
      <c r="L209" s="5"/>
      <c r="M209" s="5"/>
      <c r="N209" s="5"/>
      <c r="O209" s="5"/>
      <c r="P209" s="344"/>
      <c r="Q209" s="338"/>
      <c r="R209" s="338"/>
      <c r="S209" s="338"/>
      <c r="T209" s="338"/>
      <c r="U209" s="338"/>
      <c r="V209" s="338"/>
      <c r="W209" s="338"/>
      <c r="X209" s="338"/>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6"/>
      <c r="CL209" s="6"/>
      <c r="CM209" s="6"/>
      <c r="CN209" s="6"/>
    </row>
    <row r="210" spans="1:92" x14ac:dyDescent="0.25">
      <c r="A210" s="1"/>
      <c r="B210" s="5"/>
      <c r="C210" s="5"/>
      <c r="D210" s="5"/>
      <c r="E210" s="5"/>
      <c r="F210" s="18"/>
      <c r="G210" s="5"/>
      <c r="H210" s="17"/>
      <c r="I210" s="5"/>
      <c r="J210" s="5"/>
      <c r="K210" s="5"/>
      <c r="L210" s="5"/>
      <c r="M210" s="5"/>
      <c r="N210" s="5"/>
      <c r="O210" s="5"/>
      <c r="P210" s="344"/>
      <c r="Q210" s="338"/>
      <c r="R210" s="338"/>
      <c r="S210" s="338"/>
      <c r="T210" s="338"/>
      <c r="U210" s="338"/>
      <c r="V210" s="338"/>
      <c r="W210" s="338"/>
      <c r="X210" s="338"/>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6"/>
      <c r="CL210" s="6"/>
      <c r="CM210" s="6"/>
      <c r="CN210" s="6"/>
    </row>
    <row r="211" spans="1:92" x14ac:dyDescent="0.25">
      <c r="A211" s="1"/>
      <c r="B211" s="5"/>
      <c r="C211" s="5"/>
      <c r="D211" s="5"/>
      <c r="E211" s="5"/>
      <c r="F211" s="18"/>
      <c r="G211" s="5"/>
      <c r="H211" s="17"/>
      <c r="I211" s="5"/>
      <c r="J211" s="5"/>
      <c r="K211" s="5"/>
      <c r="L211" s="5"/>
      <c r="M211" s="5"/>
      <c r="N211" s="5"/>
      <c r="O211" s="5"/>
      <c r="P211" s="344"/>
      <c r="Q211" s="338"/>
      <c r="R211" s="338"/>
      <c r="S211" s="338"/>
      <c r="T211" s="338"/>
      <c r="U211" s="338"/>
      <c r="V211" s="338"/>
      <c r="W211" s="338"/>
      <c r="X211" s="338"/>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6"/>
      <c r="CL211" s="6"/>
      <c r="CM211" s="6"/>
      <c r="CN211" s="6"/>
    </row>
    <row r="212" spans="1:92" x14ac:dyDescent="0.25">
      <c r="A212" s="1"/>
      <c r="B212" s="5"/>
      <c r="C212" s="5"/>
      <c r="D212" s="5"/>
      <c r="E212" s="5"/>
      <c r="F212" s="18"/>
      <c r="G212" s="5"/>
      <c r="H212" s="17"/>
      <c r="I212" s="5"/>
      <c r="J212" s="5"/>
      <c r="K212" s="5"/>
      <c r="L212" s="5"/>
      <c r="M212" s="5"/>
      <c r="N212" s="5"/>
      <c r="O212" s="5"/>
      <c r="P212" s="344"/>
      <c r="Q212" s="338"/>
      <c r="R212" s="338"/>
      <c r="S212" s="338"/>
      <c r="T212" s="338"/>
      <c r="U212" s="338"/>
      <c r="V212" s="338"/>
      <c r="W212" s="338"/>
      <c r="X212" s="338"/>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6"/>
      <c r="CL212" s="6"/>
      <c r="CM212" s="6"/>
      <c r="CN212" s="6"/>
    </row>
    <row r="213" spans="1:92" x14ac:dyDescent="0.25">
      <c r="A213" s="1"/>
      <c r="B213" s="5"/>
      <c r="C213" s="5"/>
      <c r="D213" s="5"/>
      <c r="E213" s="5"/>
      <c r="F213" s="18"/>
      <c r="G213" s="5"/>
      <c r="H213" s="17"/>
      <c r="I213" s="5"/>
      <c r="J213" s="5"/>
      <c r="K213" s="5"/>
      <c r="L213" s="5"/>
      <c r="M213" s="5"/>
      <c r="N213" s="5"/>
      <c r="O213" s="5"/>
      <c r="P213" s="344"/>
      <c r="Q213" s="338"/>
      <c r="R213" s="338"/>
      <c r="S213" s="338"/>
      <c r="T213" s="338"/>
      <c r="U213" s="338"/>
      <c r="V213" s="338"/>
      <c r="W213" s="338"/>
      <c r="X213" s="338"/>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6"/>
      <c r="CL213" s="6"/>
      <c r="CM213" s="6"/>
      <c r="CN213" s="6"/>
    </row>
    <row r="214" spans="1:92" x14ac:dyDescent="0.25">
      <c r="A214" s="1"/>
      <c r="B214" s="5"/>
      <c r="C214" s="5"/>
      <c r="D214" s="5"/>
      <c r="E214" s="5"/>
      <c r="F214" s="18"/>
      <c r="G214" s="5"/>
      <c r="H214" s="17"/>
      <c r="I214" s="5"/>
      <c r="J214" s="5"/>
      <c r="K214" s="5"/>
      <c r="L214" s="5"/>
      <c r="M214" s="5"/>
      <c r="N214" s="5"/>
      <c r="O214" s="5"/>
      <c r="P214" s="344"/>
      <c r="Q214" s="338"/>
      <c r="R214" s="338"/>
      <c r="S214" s="338"/>
      <c r="T214" s="338"/>
      <c r="U214" s="338"/>
      <c r="V214" s="338"/>
      <c r="W214" s="338"/>
      <c r="X214" s="338"/>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6"/>
      <c r="CL214" s="6"/>
      <c r="CM214" s="6"/>
      <c r="CN214" s="6"/>
    </row>
    <row r="215" spans="1:92" x14ac:dyDescent="0.25">
      <c r="A215" s="1"/>
      <c r="B215" s="5"/>
      <c r="C215" s="5"/>
      <c r="D215" s="5"/>
      <c r="E215" s="5"/>
      <c r="F215" s="18"/>
      <c r="G215" s="5"/>
      <c r="H215" s="17"/>
      <c r="I215" s="5"/>
      <c r="J215" s="5"/>
      <c r="K215" s="5"/>
      <c r="L215" s="5"/>
      <c r="M215" s="5"/>
      <c r="N215" s="5"/>
      <c r="O215" s="5"/>
      <c r="P215" s="344"/>
      <c r="Q215" s="338"/>
      <c r="R215" s="338"/>
      <c r="S215" s="338"/>
      <c r="T215" s="338"/>
      <c r="U215" s="338"/>
      <c r="V215" s="338"/>
      <c r="W215" s="338"/>
      <c r="X215" s="338"/>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6"/>
      <c r="CL215" s="6"/>
      <c r="CM215" s="6"/>
      <c r="CN215" s="6"/>
    </row>
    <row r="216" spans="1:92" x14ac:dyDescent="0.25">
      <c r="A216" s="1"/>
      <c r="B216" s="5"/>
      <c r="C216" s="5"/>
      <c r="D216" s="5"/>
      <c r="E216" s="5"/>
      <c r="F216" s="18"/>
      <c r="G216" s="5"/>
      <c r="H216" s="17"/>
      <c r="I216" s="5"/>
      <c r="J216" s="5"/>
      <c r="K216" s="5"/>
      <c r="L216" s="5"/>
      <c r="M216" s="5"/>
      <c r="N216" s="5"/>
      <c r="O216" s="5"/>
      <c r="P216" s="344"/>
      <c r="Q216" s="338"/>
      <c r="R216" s="338"/>
      <c r="S216" s="338"/>
      <c r="T216" s="338"/>
      <c r="U216" s="338"/>
      <c r="V216" s="338"/>
      <c r="W216" s="338"/>
      <c r="X216" s="338"/>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6"/>
      <c r="CL216" s="6"/>
      <c r="CM216" s="6"/>
      <c r="CN216" s="6"/>
    </row>
    <row r="217" spans="1:92" x14ac:dyDescent="0.25">
      <c r="A217" s="1"/>
      <c r="B217" s="5"/>
      <c r="C217" s="5"/>
      <c r="D217" s="5"/>
      <c r="E217" s="5"/>
      <c r="F217" s="18"/>
      <c r="G217" s="5"/>
      <c r="H217" s="17"/>
      <c r="I217" s="5"/>
      <c r="J217" s="5"/>
      <c r="K217" s="5"/>
      <c r="L217" s="5"/>
      <c r="M217" s="5"/>
      <c r="N217" s="5"/>
      <c r="O217" s="5"/>
      <c r="P217" s="344"/>
      <c r="Q217" s="338"/>
      <c r="R217" s="338"/>
      <c r="S217" s="338"/>
      <c r="T217" s="338"/>
      <c r="U217" s="338"/>
      <c r="V217" s="338"/>
      <c r="W217" s="338"/>
      <c r="X217" s="338"/>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6"/>
      <c r="CL217" s="6"/>
      <c r="CM217" s="6"/>
      <c r="CN217" s="6"/>
    </row>
    <row r="218" spans="1:92" x14ac:dyDescent="0.25">
      <c r="A218" s="1"/>
      <c r="B218" s="5"/>
      <c r="C218" s="5"/>
      <c r="D218" s="5"/>
      <c r="E218" s="5"/>
      <c r="F218" s="18"/>
      <c r="G218" s="5"/>
      <c r="H218" s="17"/>
      <c r="I218" s="5"/>
      <c r="J218" s="5"/>
      <c r="K218" s="5"/>
      <c r="L218" s="5"/>
      <c r="M218" s="5"/>
      <c r="N218" s="5"/>
      <c r="O218" s="5"/>
      <c r="P218" s="344"/>
      <c r="Q218" s="338"/>
      <c r="R218" s="338"/>
      <c r="S218" s="338"/>
      <c r="T218" s="338"/>
      <c r="U218" s="338"/>
      <c r="V218" s="338"/>
      <c r="W218" s="338"/>
      <c r="X218" s="338"/>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6"/>
      <c r="CL218" s="6"/>
      <c r="CM218" s="6"/>
      <c r="CN218" s="6"/>
    </row>
    <row r="219" spans="1:92" x14ac:dyDescent="0.25">
      <c r="A219" s="1"/>
      <c r="B219" s="5"/>
      <c r="C219" s="5"/>
      <c r="D219" s="5"/>
      <c r="E219" s="5"/>
      <c r="F219" s="18"/>
      <c r="G219" s="5"/>
      <c r="H219" s="17"/>
      <c r="I219" s="5"/>
      <c r="J219" s="5"/>
      <c r="K219" s="5"/>
      <c r="L219" s="5"/>
      <c r="M219" s="5"/>
      <c r="N219" s="5"/>
      <c r="O219" s="5"/>
      <c r="P219" s="344"/>
      <c r="Q219" s="338"/>
      <c r="R219" s="338"/>
      <c r="S219" s="338"/>
      <c r="T219" s="338"/>
      <c r="U219" s="338"/>
      <c r="V219" s="338"/>
      <c r="W219" s="338"/>
      <c r="X219" s="338"/>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6"/>
      <c r="CL219" s="6"/>
      <c r="CM219" s="6"/>
      <c r="CN219" s="6"/>
    </row>
    <row r="220" spans="1:92" x14ac:dyDescent="0.25">
      <c r="A220" s="1"/>
      <c r="B220" s="5"/>
      <c r="C220" s="5"/>
      <c r="D220" s="5"/>
      <c r="E220" s="5"/>
      <c r="F220" s="18"/>
      <c r="G220" s="5"/>
      <c r="H220" s="17"/>
      <c r="I220" s="5"/>
      <c r="J220" s="5"/>
      <c r="K220" s="5"/>
      <c r="L220" s="5"/>
      <c r="M220" s="5"/>
      <c r="N220" s="5"/>
      <c r="O220" s="5"/>
      <c r="P220" s="344"/>
      <c r="Q220" s="338"/>
      <c r="R220" s="338"/>
      <c r="S220" s="338"/>
      <c r="T220" s="338"/>
      <c r="U220" s="338"/>
      <c r="V220" s="338"/>
      <c r="W220" s="338"/>
      <c r="X220" s="338"/>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6"/>
      <c r="CL220" s="6"/>
      <c r="CM220" s="6"/>
      <c r="CN220" s="6"/>
    </row>
    <row r="221" spans="1:92" x14ac:dyDescent="0.25">
      <c r="A221" s="1"/>
      <c r="B221" s="5"/>
      <c r="C221" s="5"/>
      <c r="D221" s="5"/>
      <c r="E221" s="5"/>
      <c r="F221" s="18"/>
      <c r="G221" s="5"/>
      <c r="H221" s="17"/>
      <c r="I221" s="5"/>
      <c r="J221" s="5"/>
      <c r="K221" s="5"/>
      <c r="L221" s="5"/>
      <c r="M221" s="5"/>
      <c r="N221" s="5"/>
      <c r="O221" s="5"/>
      <c r="P221" s="344"/>
      <c r="Q221" s="338"/>
      <c r="R221" s="338"/>
      <c r="S221" s="338"/>
      <c r="T221" s="338"/>
      <c r="U221" s="338"/>
      <c r="V221" s="338"/>
      <c r="W221" s="338"/>
      <c r="X221" s="338"/>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6"/>
      <c r="CL221" s="6"/>
      <c r="CM221" s="6"/>
      <c r="CN221" s="6"/>
    </row>
    <row r="222" spans="1:92" x14ac:dyDescent="0.25">
      <c r="A222" s="1"/>
      <c r="B222" s="5"/>
      <c r="C222" s="5"/>
      <c r="D222" s="5"/>
      <c r="E222" s="5"/>
      <c r="F222" s="18"/>
      <c r="G222" s="5"/>
      <c r="H222" s="17"/>
      <c r="I222" s="5"/>
      <c r="J222" s="5"/>
      <c r="K222" s="5"/>
      <c r="L222" s="5"/>
      <c r="M222" s="5"/>
      <c r="N222" s="5"/>
      <c r="O222" s="5"/>
      <c r="P222" s="344"/>
      <c r="Q222" s="338"/>
      <c r="R222" s="338"/>
      <c r="S222" s="338"/>
      <c r="T222" s="338"/>
      <c r="U222" s="338"/>
      <c r="V222" s="338"/>
      <c r="W222" s="338"/>
      <c r="X222" s="338"/>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6"/>
      <c r="CL222" s="6"/>
      <c r="CM222" s="6"/>
      <c r="CN222" s="6"/>
    </row>
    <row r="223" spans="1:92" x14ac:dyDescent="0.25">
      <c r="A223" s="1"/>
      <c r="B223" s="5"/>
      <c r="C223" s="5"/>
      <c r="D223" s="5"/>
      <c r="E223" s="5"/>
      <c r="F223" s="18"/>
      <c r="G223" s="5"/>
      <c r="H223" s="17"/>
      <c r="I223" s="5"/>
      <c r="J223" s="5"/>
      <c r="K223" s="5"/>
      <c r="L223" s="5"/>
      <c r="M223" s="5"/>
      <c r="N223" s="5"/>
      <c r="O223" s="5"/>
      <c r="P223" s="344"/>
      <c r="Q223" s="338"/>
      <c r="R223" s="338"/>
      <c r="S223" s="338"/>
      <c r="T223" s="338"/>
      <c r="U223" s="338"/>
      <c r="V223" s="338"/>
      <c r="W223" s="338"/>
      <c r="X223" s="338"/>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6"/>
      <c r="CL223" s="6"/>
      <c r="CM223" s="6"/>
      <c r="CN223" s="6"/>
    </row>
    <row r="224" spans="1:92" x14ac:dyDescent="0.25">
      <c r="A224" s="1"/>
      <c r="B224" s="5"/>
      <c r="C224" s="5"/>
      <c r="D224" s="5"/>
      <c r="E224" s="5"/>
      <c r="F224" s="18"/>
      <c r="G224" s="5"/>
      <c r="H224" s="17"/>
      <c r="I224" s="5"/>
      <c r="J224" s="5"/>
      <c r="K224" s="5"/>
      <c r="L224" s="5"/>
      <c r="M224" s="5"/>
      <c r="N224" s="5"/>
      <c r="O224" s="5"/>
      <c r="P224" s="344"/>
      <c r="Q224" s="338"/>
      <c r="R224" s="338"/>
      <c r="S224" s="338"/>
      <c r="T224" s="338"/>
      <c r="U224" s="338"/>
      <c r="V224" s="338"/>
      <c r="W224" s="338"/>
      <c r="X224" s="338"/>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6"/>
      <c r="CL224" s="6"/>
      <c r="CM224" s="6"/>
      <c r="CN224" s="6"/>
    </row>
    <row r="225" spans="1:92" x14ac:dyDescent="0.25">
      <c r="A225" s="1"/>
      <c r="B225" s="5"/>
      <c r="C225" s="5"/>
      <c r="D225" s="5"/>
      <c r="E225" s="5"/>
      <c r="F225" s="18"/>
      <c r="G225" s="5"/>
      <c r="H225" s="17"/>
      <c r="I225" s="5"/>
      <c r="J225" s="5"/>
      <c r="K225" s="5"/>
      <c r="L225" s="5"/>
      <c r="M225" s="5"/>
      <c r="N225" s="5"/>
      <c r="O225" s="5"/>
      <c r="P225" s="344"/>
      <c r="Q225" s="338"/>
      <c r="R225" s="338"/>
      <c r="S225" s="338"/>
      <c r="T225" s="338"/>
      <c r="U225" s="338"/>
      <c r="V225" s="338"/>
      <c r="W225" s="338"/>
      <c r="X225" s="338"/>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6"/>
      <c r="CL225" s="6"/>
      <c r="CM225" s="6"/>
      <c r="CN225" s="6"/>
    </row>
    <row r="226" spans="1:92" x14ac:dyDescent="0.25">
      <c r="A226" s="1"/>
      <c r="B226" s="5"/>
      <c r="C226" s="5"/>
      <c r="D226" s="5"/>
      <c r="E226" s="5"/>
      <c r="F226" s="18"/>
      <c r="G226" s="5"/>
      <c r="H226" s="17"/>
      <c r="I226" s="5"/>
      <c r="J226" s="5"/>
      <c r="K226" s="5"/>
      <c r="L226" s="5"/>
      <c r="M226" s="5"/>
      <c r="N226" s="5"/>
      <c r="O226" s="5"/>
      <c r="P226" s="344"/>
      <c r="Q226" s="338"/>
      <c r="R226" s="338"/>
      <c r="S226" s="338"/>
      <c r="T226" s="338"/>
      <c r="U226" s="338"/>
      <c r="V226" s="338"/>
      <c r="W226" s="338"/>
      <c r="X226" s="338"/>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6"/>
      <c r="CL226" s="6"/>
      <c r="CM226" s="6"/>
      <c r="CN226" s="6"/>
    </row>
    <row r="227" spans="1:92" x14ac:dyDescent="0.25">
      <c r="A227" s="1"/>
      <c r="B227" s="5"/>
      <c r="C227" s="5"/>
      <c r="D227" s="5"/>
      <c r="E227" s="5"/>
      <c r="F227" s="18"/>
      <c r="G227" s="5"/>
      <c r="H227" s="17"/>
      <c r="I227" s="5"/>
      <c r="J227" s="5"/>
      <c r="K227" s="5"/>
      <c r="L227" s="5"/>
      <c r="M227" s="5"/>
      <c r="N227" s="5"/>
      <c r="O227" s="5"/>
      <c r="P227" s="344"/>
      <c r="Q227" s="338"/>
      <c r="R227" s="338"/>
      <c r="S227" s="338"/>
      <c r="T227" s="338"/>
      <c r="U227" s="338"/>
      <c r="V227" s="338"/>
      <c r="W227" s="338"/>
      <c r="X227" s="338"/>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6"/>
      <c r="CL227" s="6"/>
      <c r="CM227" s="6"/>
      <c r="CN227" s="6"/>
    </row>
    <row r="228" spans="1:92" x14ac:dyDescent="0.25">
      <c r="A228" s="1"/>
      <c r="B228" s="5"/>
      <c r="C228" s="5"/>
      <c r="D228" s="5"/>
      <c r="E228" s="5"/>
      <c r="F228" s="18"/>
      <c r="G228" s="5"/>
      <c r="H228" s="17"/>
      <c r="I228" s="5"/>
      <c r="J228" s="5"/>
      <c r="K228" s="5"/>
      <c r="L228" s="5"/>
      <c r="M228" s="5"/>
      <c r="N228" s="5"/>
      <c r="O228" s="5"/>
      <c r="P228" s="344"/>
      <c r="Q228" s="338"/>
      <c r="R228" s="338"/>
      <c r="S228" s="338"/>
      <c r="T228" s="338"/>
      <c r="U228" s="338"/>
      <c r="V228" s="338"/>
      <c r="W228" s="338"/>
      <c r="X228" s="338"/>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6"/>
      <c r="CL228" s="6"/>
      <c r="CM228" s="6"/>
      <c r="CN228" s="6"/>
    </row>
    <row r="229" spans="1:92" x14ac:dyDescent="0.25">
      <c r="A229" s="1"/>
      <c r="B229" s="5"/>
      <c r="C229" s="5"/>
      <c r="D229" s="5"/>
      <c r="E229" s="5"/>
      <c r="F229" s="18"/>
      <c r="G229" s="5"/>
      <c r="H229" s="17"/>
      <c r="I229" s="5"/>
      <c r="J229" s="5"/>
      <c r="K229" s="5"/>
      <c r="L229" s="5"/>
      <c r="M229" s="5"/>
      <c r="N229" s="5"/>
      <c r="O229" s="5"/>
      <c r="P229" s="344"/>
      <c r="Q229" s="338"/>
      <c r="R229" s="338"/>
      <c r="S229" s="338"/>
      <c r="T229" s="338"/>
      <c r="U229" s="338"/>
      <c r="V229" s="338"/>
      <c r="W229" s="338"/>
      <c r="X229" s="338"/>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6"/>
      <c r="CL229" s="6"/>
      <c r="CM229" s="6"/>
      <c r="CN229" s="6"/>
    </row>
    <row r="230" spans="1:92" x14ac:dyDescent="0.25">
      <c r="A230" s="1"/>
      <c r="B230" s="5"/>
      <c r="C230" s="5"/>
      <c r="D230" s="5"/>
      <c r="E230" s="5"/>
      <c r="F230" s="18"/>
      <c r="G230" s="5"/>
      <c r="H230" s="17"/>
      <c r="I230" s="5"/>
      <c r="J230" s="5"/>
      <c r="K230" s="5"/>
      <c r="L230" s="5"/>
      <c r="M230" s="5"/>
      <c r="N230" s="5"/>
      <c r="O230" s="5"/>
      <c r="P230" s="344"/>
      <c r="Q230" s="338"/>
      <c r="R230" s="338"/>
      <c r="S230" s="338"/>
      <c r="T230" s="338"/>
      <c r="U230" s="338"/>
      <c r="V230" s="338"/>
      <c r="W230" s="338"/>
      <c r="X230" s="338"/>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6"/>
      <c r="CL230" s="6"/>
      <c r="CM230" s="6"/>
      <c r="CN230" s="6"/>
    </row>
    <row r="231" spans="1:92" x14ac:dyDescent="0.25">
      <c r="A231" s="1"/>
      <c r="B231" s="5"/>
      <c r="C231" s="5"/>
      <c r="D231" s="5"/>
      <c r="E231" s="5"/>
      <c r="F231" s="18"/>
      <c r="G231" s="5"/>
      <c r="H231" s="17"/>
      <c r="I231" s="5"/>
      <c r="J231" s="5"/>
      <c r="K231" s="5"/>
      <c r="L231" s="5"/>
      <c r="M231" s="5"/>
      <c r="N231" s="5"/>
      <c r="O231" s="5"/>
      <c r="P231" s="344"/>
      <c r="Q231" s="338"/>
      <c r="R231" s="338"/>
      <c r="S231" s="338"/>
      <c r="T231" s="338"/>
      <c r="U231" s="338"/>
      <c r="V231" s="338"/>
      <c r="W231" s="338"/>
      <c r="X231" s="338"/>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6"/>
      <c r="CL231" s="6"/>
      <c r="CM231" s="6"/>
      <c r="CN231" s="6"/>
    </row>
    <row r="232" spans="1:92" x14ac:dyDescent="0.25">
      <c r="A232" s="1"/>
      <c r="B232" s="5"/>
      <c r="C232" s="5"/>
      <c r="D232" s="5"/>
      <c r="E232" s="5"/>
      <c r="F232" s="18"/>
      <c r="G232" s="5"/>
      <c r="H232" s="17"/>
      <c r="I232" s="5"/>
      <c r="J232" s="5"/>
      <c r="K232" s="5"/>
      <c r="L232" s="5"/>
      <c r="M232" s="5"/>
      <c r="N232" s="5"/>
      <c r="O232" s="5"/>
      <c r="P232" s="344"/>
      <c r="Q232" s="338"/>
      <c r="R232" s="338"/>
      <c r="S232" s="338"/>
      <c r="T232" s="338"/>
      <c r="U232" s="338"/>
      <c r="V232" s="338"/>
      <c r="W232" s="338"/>
      <c r="X232" s="338"/>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6"/>
      <c r="CL232" s="6"/>
      <c r="CM232" s="6"/>
      <c r="CN232" s="6"/>
    </row>
    <row r="233" spans="1:92" x14ac:dyDescent="0.25">
      <c r="A233" s="1"/>
      <c r="B233" s="5"/>
      <c r="C233" s="5"/>
      <c r="D233" s="5"/>
      <c r="E233" s="5"/>
      <c r="F233" s="18"/>
      <c r="G233" s="5"/>
      <c r="H233" s="17"/>
      <c r="I233" s="5"/>
      <c r="J233" s="5"/>
      <c r="K233" s="5"/>
      <c r="L233" s="5"/>
      <c r="M233" s="5"/>
      <c r="N233" s="5"/>
      <c r="O233" s="5"/>
      <c r="P233" s="344"/>
      <c r="Q233" s="338"/>
      <c r="R233" s="338"/>
      <c r="S233" s="338"/>
      <c r="T233" s="338"/>
      <c r="U233" s="338"/>
      <c r="V233" s="338"/>
      <c r="W233" s="338"/>
      <c r="X233" s="338"/>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6"/>
      <c r="CL233" s="6"/>
      <c r="CM233" s="6"/>
      <c r="CN233" s="6"/>
    </row>
    <row r="234" spans="1:92" x14ac:dyDescent="0.25">
      <c r="A234" s="1"/>
      <c r="B234" s="5"/>
      <c r="C234" s="5"/>
      <c r="D234" s="5"/>
      <c r="E234" s="5"/>
      <c r="F234" s="18"/>
      <c r="G234" s="5"/>
      <c r="H234" s="17"/>
      <c r="I234" s="5"/>
      <c r="J234" s="5"/>
      <c r="K234" s="5"/>
      <c r="L234" s="5"/>
      <c r="M234" s="5"/>
      <c r="N234" s="5"/>
      <c r="O234" s="5"/>
      <c r="P234" s="344"/>
      <c r="Q234" s="338"/>
      <c r="R234" s="338"/>
      <c r="S234" s="338"/>
      <c r="T234" s="338"/>
      <c r="U234" s="338"/>
      <c r="V234" s="338"/>
      <c r="W234" s="338"/>
      <c r="X234" s="338"/>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6"/>
      <c r="CL234" s="6"/>
      <c r="CM234" s="6"/>
      <c r="CN234" s="6"/>
    </row>
    <row r="235" spans="1:92" x14ac:dyDescent="0.25">
      <c r="A235" s="1"/>
      <c r="B235" s="5"/>
      <c r="C235" s="5"/>
      <c r="D235" s="5"/>
      <c r="E235" s="5"/>
      <c r="F235" s="18"/>
      <c r="G235" s="5"/>
      <c r="H235" s="17"/>
      <c r="I235" s="5"/>
      <c r="J235" s="5"/>
      <c r="K235" s="5"/>
      <c r="L235" s="5"/>
      <c r="M235" s="5"/>
      <c r="N235" s="5"/>
      <c r="O235" s="5"/>
      <c r="P235" s="344"/>
      <c r="Q235" s="338"/>
      <c r="R235" s="338"/>
      <c r="S235" s="338"/>
      <c r="T235" s="338"/>
      <c r="U235" s="338"/>
      <c r="V235" s="338"/>
      <c r="W235" s="338"/>
      <c r="X235" s="338"/>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6"/>
      <c r="CL235" s="6"/>
      <c r="CM235" s="6"/>
      <c r="CN235" s="6"/>
    </row>
    <row r="236" spans="1:92" x14ac:dyDescent="0.25">
      <c r="A236" s="1"/>
      <c r="B236" s="5"/>
      <c r="C236" s="5"/>
      <c r="D236" s="5"/>
      <c r="E236" s="5"/>
      <c r="F236" s="18"/>
      <c r="G236" s="5"/>
      <c r="H236" s="17"/>
      <c r="I236" s="5"/>
      <c r="J236" s="5"/>
      <c r="K236" s="5"/>
      <c r="L236" s="5"/>
      <c r="M236" s="5"/>
      <c r="N236" s="5"/>
      <c r="O236" s="5"/>
      <c r="P236" s="344"/>
      <c r="Q236" s="338"/>
      <c r="R236" s="338"/>
      <c r="S236" s="338"/>
      <c r="T236" s="338"/>
      <c r="U236" s="338"/>
      <c r="V236" s="338"/>
      <c r="W236" s="338"/>
      <c r="X236" s="338"/>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6"/>
      <c r="CL236" s="6"/>
      <c r="CM236" s="6"/>
      <c r="CN236" s="6"/>
    </row>
    <row r="237" spans="1:92" x14ac:dyDescent="0.25">
      <c r="A237" s="1"/>
      <c r="B237" s="5"/>
      <c r="C237" s="5"/>
      <c r="D237" s="5"/>
      <c r="E237" s="5"/>
      <c r="F237" s="18"/>
      <c r="G237" s="5"/>
      <c r="H237" s="17"/>
      <c r="I237" s="5"/>
      <c r="J237" s="5"/>
      <c r="K237" s="5"/>
      <c r="L237" s="5"/>
      <c r="M237" s="5"/>
      <c r="N237" s="5"/>
      <c r="O237" s="5"/>
      <c r="P237" s="344"/>
      <c r="Q237" s="338"/>
      <c r="R237" s="338"/>
      <c r="S237" s="338"/>
      <c r="T237" s="338"/>
      <c r="U237" s="338"/>
      <c r="V237" s="338"/>
      <c r="W237" s="338"/>
      <c r="X237" s="338"/>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6"/>
      <c r="CL237" s="6"/>
      <c r="CM237" s="6"/>
      <c r="CN237" s="6"/>
    </row>
    <row r="238" spans="1:92" x14ac:dyDescent="0.25">
      <c r="A238" s="1"/>
      <c r="B238" s="5"/>
      <c r="C238" s="5"/>
      <c r="D238" s="5"/>
      <c r="E238" s="5"/>
      <c r="F238" s="18"/>
      <c r="G238" s="5"/>
      <c r="H238" s="17"/>
      <c r="I238" s="5"/>
      <c r="J238" s="5"/>
      <c r="K238" s="5"/>
      <c r="L238" s="5"/>
      <c r="M238" s="5"/>
      <c r="N238" s="5"/>
      <c r="O238" s="5"/>
      <c r="P238" s="344"/>
      <c r="Q238" s="338"/>
      <c r="R238" s="338"/>
      <c r="S238" s="338"/>
      <c r="T238" s="338"/>
      <c r="U238" s="338"/>
      <c r="V238" s="338"/>
      <c r="W238" s="338"/>
      <c r="X238" s="338"/>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6"/>
      <c r="CL238" s="6"/>
      <c r="CM238" s="6"/>
      <c r="CN238" s="6"/>
    </row>
    <row r="239" spans="1:92" x14ac:dyDescent="0.25">
      <c r="A239" s="1"/>
      <c r="B239" s="5"/>
      <c r="C239" s="5"/>
      <c r="D239" s="5"/>
      <c r="E239" s="5"/>
      <c r="F239" s="18"/>
      <c r="G239" s="5"/>
      <c r="H239" s="17"/>
      <c r="I239" s="5"/>
      <c r="J239" s="5"/>
      <c r="K239" s="5"/>
      <c r="L239" s="5"/>
      <c r="M239" s="5"/>
      <c r="N239" s="5"/>
      <c r="O239" s="5"/>
      <c r="P239" s="344"/>
      <c r="Q239" s="338"/>
      <c r="R239" s="338"/>
      <c r="S239" s="338"/>
      <c r="T239" s="338"/>
      <c r="U239" s="338"/>
      <c r="V239" s="338"/>
      <c r="W239" s="338"/>
      <c r="X239" s="338"/>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6"/>
      <c r="CL239" s="6"/>
      <c r="CM239" s="6"/>
      <c r="CN239" s="6"/>
    </row>
    <row r="240" spans="1:92" x14ac:dyDescent="0.25">
      <c r="A240" s="1"/>
      <c r="B240" s="5"/>
      <c r="C240" s="5"/>
      <c r="D240" s="5"/>
      <c r="E240" s="5"/>
      <c r="F240" s="18"/>
      <c r="G240" s="5"/>
      <c r="H240" s="17"/>
      <c r="I240" s="5"/>
      <c r="J240" s="5"/>
      <c r="K240" s="5"/>
      <c r="L240" s="5"/>
      <c r="M240" s="5"/>
      <c r="N240" s="5"/>
      <c r="O240" s="5"/>
      <c r="P240" s="344"/>
      <c r="Q240" s="338"/>
      <c r="R240" s="338"/>
      <c r="S240" s="338"/>
      <c r="T240" s="338"/>
      <c r="U240" s="338"/>
      <c r="V240" s="338"/>
      <c r="W240" s="338"/>
      <c r="X240" s="338"/>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6"/>
      <c r="CL240" s="6"/>
      <c r="CM240" s="6"/>
      <c r="CN240" s="6"/>
    </row>
    <row r="241" spans="1:92" x14ac:dyDescent="0.25">
      <c r="A241" s="1"/>
      <c r="B241" s="5"/>
      <c r="C241" s="5"/>
      <c r="D241" s="5"/>
      <c r="E241" s="5"/>
      <c r="F241" s="18"/>
      <c r="G241" s="5"/>
      <c r="H241" s="17"/>
      <c r="I241" s="5"/>
      <c r="J241" s="5"/>
      <c r="K241" s="5"/>
      <c r="L241" s="5"/>
      <c r="M241" s="5"/>
      <c r="N241" s="5"/>
      <c r="O241" s="5"/>
      <c r="P241" s="344"/>
      <c r="Q241" s="338"/>
      <c r="R241" s="338"/>
      <c r="S241" s="338"/>
      <c r="T241" s="338"/>
      <c r="U241" s="338"/>
      <c r="V241" s="338"/>
      <c r="W241" s="338"/>
      <c r="X241" s="338"/>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6"/>
      <c r="CL241" s="6"/>
      <c r="CM241" s="6"/>
      <c r="CN241" s="6"/>
    </row>
    <row r="242" spans="1:92" x14ac:dyDescent="0.25">
      <c r="A242" s="1"/>
      <c r="B242" s="5"/>
      <c r="C242" s="5"/>
      <c r="D242" s="5"/>
      <c r="E242" s="5"/>
      <c r="F242" s="18"/>
      <c r="G242" s="5"/>
      <c r="H242" s="17"/>
      <c r="I242" s="5"/>
      <c r="J242" s="5"/>
      <c r="K242" s="5"/>
      <c r="L242" s="5"/>
      <c r="M242" s="5"/>
      <c r="N242" s="5"/>
      <c r="O242" s="5"/>
      <c r="P242" s="344"/>
      <c r="Q242" s="338"/>
      <c r="R242" s="338"/>
      <c r="S242" s="338"/>
      <c r="T242" s="338"/>
      <c r="U242" s="338"/>
      <c r="V242" s="338"/>
      <c r="W242" s="338"/>
      <c r="X242" s="338"/>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6"/>
      <c r="CL242" s="6"/>
      <c r="CM242" s="6"/>
      <c r="CN242" s="6"/>
    </row>
    <row r="243" spans="1:92" x14ac:dyDescent="0.25">
      <c r="A243" s="1"/>
      <c r="B243" s="5"/>
      <c r="C243" s="5"/>
      <c r="D243" s="5"/>
      <c r="E243" s="5"/>
      <c r="F243" s="18"/>
      <c r="G243" s="5"/>
      <c r="H243" s="17"/>
      <c r="I243" s="5"/>
      <c r="J243" s="5"/>
      <c r="K243" s="5"/>
      <c r="L243" s="5"/>
      <c r="M243" s="5"/>
      <c r="N243" s="5"/>
      <c r="O243" s="5"/>
      <c r="P243" s="344"/>
      <c r="Q243" s="338"/>
      <c r="R243" s="338"/>
      <c r="S243" s="338"/>
      <c r="T243" s="338"/>
      <c r="U243" s="338"/>
      <c r="V243" s="338"/>
      <c r="W243" s="338"/>
      <c r="X243" s="338"/>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6"/>
      <c r="CL243" s="6"/>
      <c r="CM243" s="6"/>
      <c r="CN243" s="6"/>
    </row>
    <row r="244" spans="1:92" x14ac:dyDescent="0.25">
      <c r="A244" s="1"/>
      <c r="B244" s="5"/>
      <c r="C244" s="5"/>
      <c r="D244" s="5"/>
      <c r="E244" s="5"/>
      <c r="F244" s="18"/>
      <c r="G244" s="5"/>
      <c r="H244" s="17"/>
      <c r="I244" s="5"/>
      <c r="J244" s="5"/>
      <c r="K244" s="5"/>
      <c r="L244" s="5"/>
      <c r="M244" s="5"/>
      <c r="N244" s="5"/>
      <c r="O244" s="5"/>
      <c r="P244" s="344"/>
      <c r="Q244" s="338"/>
      <c r="R244" s="338"/>
      <c r="S244" s="338"/>
      <c r="T244" s="338"/>
      <c r="U244" s="338"/>
      <c r="V244" s="338"/>
      <c r="W244" s="338"/>
      <c r="X244" s="338"/>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6"/>
      <c r="CL244" s="6"/>
      <c r="CM244" s="6"/>
      <c r="CN244" s="6"/>
    </row>
    <row r="245" spans="1:92" x14ac:dyDescent="0.25">
      <c r="A245" s="1"/>
      <c r="B245" s="5"/>
      <c r="C245" s="5"/>
      <c r="D245" s="5"/>
      <c r="E245" s="5"/>
      <c r="F245" s="18"/>
      <c r="G245" s="5"/>
      <c r="H245" s="17"/>
      <c r="I245" s="5"/>
      <c r="J245" s="5"/>
      <c r="K245" s="5"/>
      <c r="L245" s="5"/>
      <c r="M245" s="5"/>
      <c r="N245" s="5"/>
      <c r="O245" s="5"/>
      <c r="P245" s="344"/>
      <c r="Q245" s="338"/>
      <c r="R245" s="338"/>
      <c r="S245" s="338"/>
      <c r="T245" s="338"/>
      <c r="U245" s="338"/>
      <c r="V245" s="338"/>
      <c r="W245" s="338"/>
      <c r="X245" s="338"/>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6"/>
      <c r="CL245" s="6"/>
      <c r="CM245" s="6"/>
      <c r="CN245" s="6"/>
    </row>
    <row r="246" spans="1:92" x14ac:dyDescent="0.25">
      <c r="A246" s="1"/>
      <c r="B246" s="5"/>
      <c r="C246" s="5"/>
      <c r="D246" s="5"/>
      <c r="E246" s="5"/>
      <c r="F246" s="18"/>
      <c r="G246" s="5"/>
      <c r="H246" s="17"/>
      <c r="I246" s="5"/>
      <c r="J246" s="5"/>
      <c r="K246" s="5"/>
      <c r="L246" s="5"/>
      <c r="M246" s="5"/>
      <c r="N246" s="5"/>
      <c r="O246" s="5"/>
      <c r="P246" s="344"/>
      <c r="Q246" s="338"/>
      <c r="R246" s="338"/>
      <c r="S246" s="338"/>
      <c r="T246" s="338"/>
      <c r="U246" s="338"/>
      <c r="V246" s="338"/>
      <c r="W246" s="338"/>
      <c r="X246" s="338"/>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6"/>
      <c r="CL246" s="6"/>
      <c r="CM246" s="6"/>
      <c r="CN246" s="6"/>
    </row>
    <row r="247" spans="1:92" x14ac:dyDescent="0.25">
      <c r="A247" s="1"/>
      <c r="B247" s="5"/>
      <c r="C247" s="5"/>
      <c r="D247" s="5"/>
      <c r="E247" s="5"/>
      <c r="F247" s="18"/>
      <c r="G247" s="5"/>
      <c r="H247" s="17"/>
      <c r="I247" s="5"/>
      <c r="J247" s="5"/>
      <c r="K247" s="5"/>
      <c r="L247" s="5"/>
      <c r="M247" s="5"/>
      <c r="N247" s="5"/>
      <c r="O247" s="5"/>
      <c r="P247" s="344"/>
      <c r="Q247" s="338"/>
      <c r="R247" s="338"/>
      <c r="S247" s="338"/>
      <c r="T247" s="338"/>
      <c r="U247" s="338"/>
      <c r="V247" s="338"/>
      <c r="W247" s="338"/>
      <c r="X247" s="338"/>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6"/>
      <c r="CL247" s="6"/>
      <c r="CM247" s="6"/>
      <c r="CN247" s="6"/>
    </row>
    <row r="248" spans="1:92" x14ac:dyDescent="0.25">
      <c r="A248" s="1"/>
      <c r="B248" s="5"/>
      <c r="C248" s="5"/>
      <c r="D248" s="5"/>
      <c r="E248" s="5"/>
      <c r="F248" s="18"/>
      <c r="G248" s="5"/>
      <c r="H248" s="17"/>
      <c r="I248" s="5"/>
      <c r="J248" s="5"/>
      <c r="K248" s="5"/>
      <c r="L248" s="5"/>
      <c r="M248" s="5"/>
      <c r="N248" s="5"/>
      <c r="O248" s="5"/>
      <c r="P248" s="344"/>
      <c r="Q248" s="338"/>
      <c r="R248" s="338"/>
      <c r="S248" s="338"/>
      <c r="T248" s="338"/>
      <c r="U248" s="338"/>
      <c r="V248" s="338"/>
      <c r="W248" s="338"/>
      <c r="X248" s="338"/>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6"/>
      <c r="CL248" s="6"/>
      <c r="CM248" s="6"/>
      <c r="CN248" s="6"/>
    </row>
    <row r="249" spans="1:92" x14ac:dyDescent="0.25">
      <c r="A249" s="1"/>
      <c r="B249" s="5"/>
      <c r="C249" s="5"/>
      <c r="D249" s="5"/>
      <c r="E249" s="5"/>
      <c r="F249" s="18"/>
      <c r="G249" s="5"/>
      <c r="H249" s="17"/>
      <c r="I249" s="5"/>
      <c r="J249" s="5"/>
      <c r="K249" s="5"/>
      <c r="L249" s="5"/>
      <c r="M249" s="5"/>
      <c r="N249" s="5"/>
      <c r="O249" s="5"/>
      <c r="P249" s="344"/>
      <c r="Q249" s="338"/>
      <c r="R249" s="338"/>
      <c r="S249" s="338"/>
      <c r="T249" s="338"/>
      <c r="U249" s="338"/>
      <c r="V249" s="338"/>
      <c r="W249" s="338"/>
      <c r="X249" s="338"/>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6"/>
      <c r="CL249" s="6"/>
      <c r="CM249" s="6"/>
      <c r="CN249" s="6"/>
    </row>
    <row r="250" spans="1:92" x14ac:dyDescent="0.25">
      <c r="A250" s="1"/>
      <c r="B250" s="5"/>
      <c r="C250" s="5"/>
      <c r="D250" s="5"/>
      <c r="E250" s="5"/>
      <c r="F250" s="18"/>
      <c r="G250" s="5"/>
      <c r="H250" s="17"/>
      <c r="I250" s="5"/>
      <c r="J250" s="5"/>
      <c r="K250" s="5"/>
      <c r="L250" s="5"/>
      <c r="M250" s="5"/>
      <c r="N250" s="5"/>
      <c r="O250" s="5"/>
      <c r="P250" s="344"/>
      <c r="Q250" s="338"/>
      <c r="R250" s="338"/>
      <c r="S250" s="338"/>
      <c r="T250" s="338"/>
      <c r="U250" s="338"/>
      <c r="V250" s="338"/>
      <c r="W250" s="338"/>
      <c r="X250" s="338"/>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6"/>
      <c r="CL250" s="6"/>
      <c r="CM250" s="6"/>
      <c r="CN250" s="6"/>
    </row>
    <row r="251" spans="1:92" x14ac:dyDescent="0.25">
      <c r="A251" s="1"/>
      <c r="B251" s="5"/>
      <c r="C251" s="5"/>
      <c r="D251" s="5"/>
      <c r="E251" s="5"/>
      <c r="F251" s="18"/>
      <c r="G251" s="5"/>
      <c r="H251" s="17"/>
      <c r="I251" s="5"/>
      <c r="J251" s="5"/>
      <c r="K251" s="5"/>
      <c r="L251" s="5"/>
      <c r="M251" s="5"/>
      <c r="N251" s="5"/>
      <c r="O251" s="5"/>
      <c r="P251" s="344"/>
      <c r="Q251" s="338"/>
      <c r="R251" s="338"/>
      <c r="S251" s="338"/>
      <c r="T251" s="338"/>
      <c r="U251" s="338"/>
      <c r="V251" s="338"/>
      <c r="W251" s="338"/>
      <c r="X251" s="338"/>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6"/>
      <c r="CL251" s="6"/>
      <c r="CM251" s="6"/>
      <c r="CN251" s="6"/>
    </row>
    <row r="252" spans="1:92" x14ac:dyDescent="0.25">
      <c r="A252" s="1"/>
      <c r="B252" s="5"/>
      <c r="C252" s="5"/>
      <c r="D252" s="5"/>
      <c r="E252" s="5"/>
      <c r="F252" s="18"/>
      <c r="G252" s="5"/>
      <c r="H252" s="17"/>
      <c r="I252" s="5"/>
      <c r="J252" s="5"/>
      <c r="K252" s="5"/>
      <c r="L252" s="5"/>
      <c r="M252" s="5"/>
      <c r="N252" s="5"/>
      <c r="O252" s="5"/>
      <c r="P252" s="344"/>
      <c r="Q252" s="338"/>
      <c r="R252" s="338"/>
      <c r="S252" s="338"/>
      <c r="T252" s="338"/>
      <c r="U252" s="338"/>
      <c r="V252" s="338"/>
      <c r="W252" s="338"/>
      <c r="X252" s="338"/>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6"/>
      <c r="CL252" s="6"/>
      <c r="CM252" s="6"/>
      <c r="CN252" s="6"/>
    </row>
    <row r="253" spans="1:92" x14ac:dyDescent="0.25">
      <c r="A253" s="1"/>
      <c r="B253" s="5"/>
      <c r="C253" s="5"/>
      <c r="D253" s="5"/>
      <c r="E253" s="5"/>
      <c r="F253" s="18"/>
      <c r="G253" s="5"/>
      <c r="H253" s="17"/>
      <c r="I253" s="5"/>
      <c r="J253" s="5"/>
      <c r="K253" s="5"/>
      <c r="L253" s="5"/>
      <c r="M253" s="5"/>
      <c r="N253" s="5"/>
      <c r="O253" s="5"/>
      <c r="P253" s="344"/>
      <c r="Q253" s="338"/>
      <c r="R253" s="338"/>
      <c r="S253" s="338"/>
      <c r="T253" s="338"/>
      <c r="U253" s="338"/>
      <c r="V253" s="338"/>
      <c r="W253" s="338"/>
      <c r="X253" s="338"/>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6"/>
      <c r="CL253" s="6"/>
      <c r="CM253" s="6"/>
      <c r="CN253" s="6"/>
    </row>
    <row r="254" spans="1:92" x14ac:dyDescent="0.25">
      <c r="A254" s="1"/>
      <c r="B254" s="5"/>
      <c r="C254" s="5"/>
      <c r="D254" s="5"/>
      <c r="E254" s="5"/>
      <c r="F254" s="18"/>
      <c r="G254" s="5"/>
      <c r="H254" s="17"/>
      <c r="I254" s="5"/>
      <c r="J254" s="5"/>
      <c r="K254" s="5"/>
      <c r="L254" s="5"/>
      <c r="M254" s="5"/>
      <c r="N254" s="5"/>
      <c r="O254" s="5"/>
      <c r="P254" s="344"/>
      <c r="Q254" s="338"/>
      <c r="R254" s="338"/>
      <c r="S254" s="338"/>
      <c r="T254" s="338"/>
      <c r="U254" s="338"/>
      <c r="V254" s="338"/>
      <c r="W254" s="338"/>
      <c r="X254" s="338"/>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6"/>
      <c r="CL254" s="6"/>
      <c r="CM254" s="6"/>
      <c r="CN254" s="6"/>
    </row>
    <row r="255" spans="1:92" x14ac:dyDescent="0.25">
      <c r="A255" s="1"/>
      <c r="B255" s="5"/>
      <c r="C255" s="5"/>
      <c r="D255" s="5"/>
      <c r="E255" s="5"/>
      <c r="F255" s="18"/>
      <c r="G255" s="5"/>
      <c r="H255" s="17"/>
      <c r="I255" s="5"/>
      <c r="J255" s="5"/>
      <c r="K255" s="5"/>
      <c r="L255" s="5"/>
      <c r="M255" s="5"/>
      <c r="N255" s="5"/>
      <c r="O255" s="5"/>
      <c r="P255" s="344"/>
      <c r="Q255" s="338"/>
      <c r="R255" s="338"/>
      <c r="S255" s="338"/>
      <c r="T255" s="338"/>
      <c r="U255" s="338"/>
      <c r="V255" s="338"/>
      <c r="W255" s="338"/>
      <c r="X255" s="338"/>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6"/>
      <c r="CL255" s="6"/>
      <c r="CM255" s="6"/>
      <c r="CN255" s="6"/>
    </row>
    <row r="256" spans="1:92" x14ac:dyDescent="0.25">
      <c r="A256" s="1"/>
      <c r="B256" s="5"/>
      <c r="C256" s="5"/>
      <c r="D256" s="5"/>
      <c r="E256" s="5"/>
      <c r="F256" s="18"/>
      <c r="G256" s="5"/>
      <c r="H256" s="17"/>
      <c r="I256" s="5"/>
      <c r="J256" s="5"/>
      <c r="K256" s="5"/>
      <c r="L256" s="5"/>
      <c r="M256" s="5"/>
      <c r="N256" s="5"/>
      <c r="O256" s="5"/>
      <c r="P256" s="344"/>
      <c r="Q256" s="338"/>
      <c r="R256" s="338"/>
      <c r="S256" s="338"/>
      <c r="T256" s="338"/>
      <c r="U256" s="338"/>
      <c r="V256" s="338"/>
      <c r="W256" s="338"/>
      <c r="X256" s="338"/>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6"/>
      <c r="CL256" s="6"/>
      <c r="CM256" s="6"/>
      <c r="CN256" s="6"/>
    </row>
    <row r="257" spans="1:92" x14ac:dyDescent="0.25">
      <c r="A257" s="1"/>
      <c r="B257" s="5"/>
      <c r="C257" s="5"/>
      <c r="D257" s="5"/>
      <c r="E257" s="5"/>
      <c r="F257" s="18"/>
      <c r="G257" s="5"/>
      <c r="H257" s="17"/>
      <c r="I257" s="5"/>
      <c r="J257" s="5"/>
      <c r="K257" s="5"/>
      <c r="L257" s="5"/>
      <c r="M257" s="5"/>
      <c r="N257" s="5"/>
      <c r="O257" s="5"/>
      <c r="P257" s="344"/>
      <c r="Q257" s="338"/>
      <c r="R257" s="338"/>
      <c r="S257" s="338"/>
      <c r="T257" s="338"/>
      <c r="U257" s="338"/>
      <c r="V257" s="338"/>
      <c r="W257" s="338"/>
      <c r="X257" s="338"/>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6"/>
      <c r="CL257" s="6"/>
      <c r="CM257" s="6"/>
      <c r="CN257" s="6"/>
    </row>
    <row r="258" spans="1:92" x14ac:dyDescent="0.25">
      <c r="A258" s="1"/>
      <c r="B258" s="5"/>
      <c r="C258" s="5"/>
      <c r="D258" s="5"/>
      <c r="E258" s="5"/>
      <c r="F258" s="18"/>
      <c r="G258" s="5"/>
      <c r="H258" s="17"/>
      <c r="I258" s="5"/>
      <c r="J258" s="5"/>
      <c r="K258" s="5"/>
      <c r="L258" s="5"/>
      <c r="M258" s="5"/>
      <c r="N258" s="5"/>
      <c r="O258" s="5"/>
      <c r="P258" s="344"/>
      <c r="Q258" s="338"/>
      <c r="R258" s="338"/>
      <c r="S258" s="338"/>
      <c r="T258" s="338"/>
      <c r="U258" s="338"/>
      <c r="V258" s="338"/>
      <c r="W258" s="338"/>
      <c r="X258" s="338"/>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6"/>
      <c r="CL258" s="6"/>
      <c r="CM258" s="6"/>
      <c r="CN258" s="6"/>
    </row>
    <row r="259" spans="1:92" x14ac:dyDescent="0.25">
      <c r="A259" s="1"/>
      <c r="B259" s="5"/>
      <c r="C259" s="5"/>
      <c r="D259" s="5"/>
      <c r="E259" s="5"/>
      <c r="F259" s="18"/>
      <c r="G259" s="5"/>
      <c r="H259" s="17"/>
      <c r="I259" s="5"/>
      <c r="J259" s="5"/>
      <c r="K259" s="5"/>
      <c r="L259" s="5"/>
      <c r="M259" s="5"/>
      <c r="N259" s="5"/>
      <c r="O259" s="5"/>
      <c r="P259" s="344"/>
      <c r="Q259" s="338"/>
      <c r="R259" s="338"/>
      <c r="S259" s="338"/>
      <c r="T259" s="338"/>
      <c r="U259" s="338"/>
      <c r="V259" s="338"/>
      <c r="W259" s="338"/>
      <c r="X259" s="338"/>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6"/>
      <c r="CL259" s="6"/>
      <c r="CM259" s="6"/>
      <c r="CN259" s="6"/>
    </row>
    <row r="260" spans="1:92" x14ac:dyDescent="0.25">
      <c r="A260" s="1"/>
      <c r="B260" s="5"/>
      <c r="C260" s="5"/>
      <c r="D260" s="5"/>
      <c r="E260" s="5"/>
      <c r="F260" s="18"/>
      <c r="G260" s="5"/>
      <c r="H260" s="17"/>
      <c r="I260" s="5"/>
      <c r="J260" s="5"/>
      <c r="K260" s="5"/>
      <c r="L260" s="5"/>
      <c r="M260" s="5"/>
      <c r="N260" s="5"/>
      <c r="O260" s="5"/>
      <c r="P260" s="344"/>
      <c r="Q260" s="338"/>
      <c r="R260" s="338"/>
      <c r="S260" s="338"/>
      <c r="T260" s="338"/>
      <c r="U260" s="338"/>
      <c r="V260" s="338"/>
      <c r="W260" s="338"/>
      <c r="X260" s="338"/>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6"/>
      <c r="CL260" s="6"/>
      <c r="CM260" s="6"/>
      <c r="CN260" s="6"/>
    </row>
    <row r="261" spans="1:92" x14ac:dyDescent="0.25">
      <c r="A261" s="1"/>
      <c r="B261" s="5"/>
      <c r="C261" s="5"/>
      <c r="D261" s="5"/>
      <c r="E261" s="5"/>
      <c r="F261" s="18"/>
      <c r="G261" s="5"/>
      <c r="H261" s="17"/>
      <c r="I261" s="5"/>
      <c r="J261" s="5"/>
      <c r="K261" s="5"/>
      <c r="L261" s="5"/>
      <c r="M261" s="5"/>
      <c r="N261" s="5"/>
      <c r="O261" s="5"/>
      <c r="P261" s="344"/>
      <c r="Q261" s="338"/>
      <c r="R261" s="338"/>
      <c r="S261" s="338"/>
      <c r="T261" s="338"/>
      <c r="U261" s="338"/>
      <c r="V261" s="338"/>
      <c r="W261" s="338"/>
      <c r="X261" s="338"/>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6"/>
      <c r="CL261" s="6"/>
      <c r="CM261" s="6"/>
      <c r="CN261" s="6"/>
    </row>
    <row r="262" spans="1:92" x14ac:dyDescent="0.25">
      <c r="A262" s="1"/>
      <c r="B262" s="5"/>
      <c r="C262" s="5"/>
      <c r="D262" s="5"/>
      <c r="E262" s="5"/>
      <c r="F262" s="18"/>
      <c r="G262" s="5"/>
      <c r="H262" s="17"/>
      <c r="I262" s="5"/>
      <c r="J262" s="5"/>
      <c r="K262" s="5"/>
      <c r="L262" s="5"/>
      <c r="M262" s="5"/>
      <c r="N262" s="5"/>
      <c r="O262" s="5"/>
      <c r="P262" s="344"/>
      <c r="Q262" s="338"/>
      <c r="R262" s="338"/>
      <c r="S262" s="338"/>
      <c r="T262" s="338"/>
      <c r="U262" s="338"/>
      <c r="V262" s="338"/>
      <c r="W262" s="338"/>
      <c r="X262" s="338"/>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6"/>
      <c r="CL262" s="6"/>
      <c r="CM262" s="6"/>
      <c r="CN262" s="6"/>
    </row>
    <row r="263" spans="1:92" x14ac:dyDescent="0.25">
      <c r="A263" s="1"/>
      <c r="B263" s="5"/>
      <c r="C263" s="5"/>
      <c r="D263" s="5"/>
      <c r="E263" s="5"/>
      <c r="F263" s="18"/>
      <c r="G263" s="5"/>
      <c r="H263" s="17"/>
      <c r="I263" s="5"/>
      <c r="J263" s="5"/>
      <c r="K263" s="5"/>
      <c r="L263" s="5"/>
      <c r="M263" s="5"/>
      <c r="N263" s="5"/>
      <c r="O263" s="5"/>
      <c r="P263" s="344"/>
      <c r="Q263" s="338"/>
      <c r="R263" s="338"/>
      <c r="S263" s="338"/>
      <c r="T263" s="338"/>
      <c r="U263" s="338"/>
      <c r="V263" s="338"/>
      <c r="W263" s="338"/>
      <c r="X263" s="338"/>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6"/>
      <c r="CL263" s="6"/>
      <c r="CM263" s="6"/>
      <c r="CN263" s="6"/>
    </row>
    <row r="264" spans="1:92" x14ac:dyDescent="0.25">
      <c r="A264" s="1"/>
      <c r="B264" s="5"/>
      <c r="C264" s="5"/>
      <c r="D264" s="5"/>
      <c r="E264" s="5"/>
      <c r="F264" s="18"/>
      <c r="G264" s="5"/>
      <c r="H264" s="17"/>
      <c r="I264" s="5"/>
      <c r="J264" s="5"/>
      <c r="K264" s="5"/>
      <c r="L264" s="5"/>
      <c r="M264" s="5"/>
      <c r="N264" s="5"/>
      <c r="O264" s="5"/>
      <c r="P264" s="344"/>
      <c r="Q264" s="338"/>
      <c r="R264" s="338"/>
      <c r="S264" s="338"/>
      <c r="T264" s="338"/>
      <c r="U264" s="338"/>
      <c r="V264" s="338"/>
      <c r="W264" s="338"/>
      <c r="X264" s="338"/>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6"/>
      <c r="CL264" s="6"/>
      <c r="CM264" s="6"/>
      <c r="CN264" s="6"/>
    </row>
    <row r="265" spans="1:92" x14ac:dyDescent="0.25">
      <c r="A265" s="1"/>
      <c r="B265" s="5"/>
      <c r="C265" s="5"/>
      <c r="D265" s="5"/>
      <c r="E265" s="5"/>
      <c r="F265" s="18"/>
      <c r="G265" s="5"/>
      <c r="H265" s="17"/>
      <c r="I265" s="5"/>
      <c r="J265" s="5"/>
      <c r="K265" s="5"/>
      <c r="L265" s="5"/>
      <c r="M265" s="5"/>
      <c r="N265" s="5"/>
      <c r="O265" s="5"/>
      <c r="P265" s="344"/>
      <c r="Q265" s="338"/>
      <c r="R265" s="338"/>
      <c r="S265" s="338"/>
      <c r="T265" s="338"/>
      <c r="U265" s="338"/>
      <c r="V265" s="338"/>
      <c r="W265" s="338"/>
      <c r="X265" s="338"/>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6"/>
      <c r="CL265" s="6"/>
      <c r="CM265" s="6"/>
      <c r="CN265" s="6"/>
    </row>
    <row r="266" spans="1:92" x14ac:dyDescent="0.25">
      <c r="A266" s="1"/>
      <c r="B266" s="5"/>
      <c r="C266" s="5"/>
      <c r="D266" s="5"/>
      <c r="E266" s="5"/>
      <c r="F266" s="18"/>
      <c r="G266" s="5"/>
      <c r="H266" s="17"/>
      <c r="I266" s="5"/>
      <c r="J266" s="5"/>
      <c r="K266" s="5"/>
      <c r="L266" s="5"/>
      <c r="M266" s="5"/>
      <c r="N266" s="5"/>
      <c r="O266" s="5"/>
      <c r="P266" s="344"/>
      <c r="Q266" s="338"/>
      <c r="R266" s="338"/>
      <c r="S266" s="338"/>
      <c r="T266" s="338"/>
      <c r="U266" s="338"/>
      <c r="V266" s="338"/>
      <c r="W266" s="338"/>
      <c r="X266" s="338"/>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6"/>
      <c r="CL266" s="6"/>
      <c r="CM266" s="6"/>
      <c r="CN266" s="6"/>
    </row>
    <row r="267" spans="1:92" x14ac:dyDescent="0.25">
      <c r="A267" s="1"/>
      <c r="B267" s="5"/>
      <c r="C267" s="5"/>
      <c r="D267" s="5"/>
      <c r="E267" s="5"/>
      <c r="F267" s="18"/>
      <c r="G267" s="5"/>
      <c r="H267" s="17"/>
      <c r="I267" s="5"/>
      <c r="J267" s="5"/>
      <c r="K267" s="5"/>
      <c r="L267" s="5"/>
      <c r="M267" s="5"/>
      <c r="N267" s="5"/>
      <c r="O267" s="5"/>
      <c r="P267" s="344"/>
      <c r="Q267" s="338"/>
      <c r="R267" s="338"/>
      <c r="S267" s="338"/>
      <c r="T267" s="338"/>
      <c r="U267" s="338"/>
      <c r="V267" s="338"/>
      <c r="W267" s="338"/>
      <c r="X267" s="338"/>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6"/>
      <c r="CL267" s="6"/>
      <c r="CM267" s="6"/>
      <c r="CN267" s="6"/>
    </row>
    <row r="268" spans="1:92" x14ac:dyDescent="0.25">
      <c r="A268" s="1"/>
      <c r="B268" s="5"/>
      <c r="C268" s="5"/>
      <c r="D268" s="5"/>
      <c r="E268" s="5"/>
      <c r="F268" s="18"/>
      <c r="G268" s="5"/>
      <c r="H268" s="17"/>
      <c r="I268" s="5"/>
      <c r="J268" s="5"/>
      <c r="K268" s="5"/>
      <c r="L268" s="5"/>
      <c r="M268" s="5"/>
      <c r="N268" s="5"/>
      <c r="O268" s="5"/>
      <c r="P268" s="344"/>
      <c r="Q268" s="338"/>
      <c r="R268" s="338"/>
      <c r="S268" s="338"/>
      <c r="T268" s="338"/>
      <c r="U268" s="338"/>
      <c r="V268" s="338"/>
      <c r="W268" s="338"/>
      <c r="X268" s="338"/>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6"/>
      <c r="CL268" s="6"/>
      <c r="CM268" s="6"/>
      <c r="CN268" s="6"/>
    </row>
    <row r="269" spans="1:92" x14ac:dyDescent="0.25">
      <c r="A269" s="1"/>
      <c r="B269" s="5"/>
      <c r="C269" s="5"/>
      <c r="D269" s="5"/>
      <c r="E269" s="5"/>
      <c r="F269" s="18"/>
      <c r="G269" s="5"/>
      <c r="H269" s="17"/>
      <c r="I269" s="5"/>
      <c r="J269" s="5"/>
      <c r="K269" s="5"/>
      <c r="L269" s="5"/>
      <c r="M269" s="5"/>
      <c r="N269" s="5"/>
      <c r="O269" s="5"/>
      <c r="P269" s="344"/>
      <c r="Q269" s="338"/>
      <c r="R269" s="338"/>
      <c r="S269" s="338"/>
      <c r="T269" s="338"/>
      <c r="U269" s="338"/>
      <c r="V269" s="338"/>
      <c r="W269" s="338"/>
      <c r="X269" s="338"/>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6"/>
      <c r="CL269" s="6"/>
      <c r="CM269" s="6"/>
      <c r="CN269" s="6"/>
    </row>
    <row r="270" spans="1:92" x14ac:dyDescent="0.25">
      <c r="A270" s="1"/>
      <c r="B270" s="5"/>
      <c r="C270" s="5"/>
      <c r="D270" s="5"/>
      <c r="E270" s="5"/>
      <c r="F270" s="18"/>
      <c r="G270" s="5"/>
      <c r="H270" s="17"/>
      <c r="I270" s="5"/>
      <c r="J270" s="5"/>
      <c r="K270" s="5"/>
      <c r="L270" s="5"/>
      <c r="M270" s="5"/>
      <c r="N270" s="5"/>
      <c r="O270" s="5"/>
      <c r="P270" s="344"/>
      <c r="Q270" s="338"/>
      <c r="R270" s="338"/>
      <c r="S270" s="338"/>
      <c r="T270" s="338"/>
      <c r="U270" s="338"/>
      <c r="V270" s="338"/>
      <c r="W270" s="338"/>
      <c r="X270" s="338"/>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6"/>
      <c r="CL270" s="6"/>
      <c r="CM270" s="6"/>
      <c r="CN270" s="6"/>
    </row>
    <row r="271" spans="1:92" x14ac:dyDescent="0.25">
      <c r="A271" s="1"/>
      <c r="B271" s="5"/>
      <c r="C271" s="5"/>
      <c r="D271" s="5"/>
      <c r="E271" s="5"/>
      <c r="F271" s="18"/>
      <c r="G271" s="5"/>
      <c r="H271" s="17"/>
      <c r="I271" s="5"/>
      <c r="J271" s="5"/>
      <c r="K271" s="5"/>
      <c r="L271" s="5"/>
      <c r="M271" s="5"/>
      <c r="N271" s="5"/>
      <c r="O271" s="5"/>
      <c r="P271" s="344"/>
      <c r="Q271" s="338"/>
      <c r="R271" s="338"/>
      <c r="S271" s="338"/>
      <c r="T271" s="338"/>
      <c r="U271" s="338"/>
      <c r="V271" s="338"/>
      <c r="W271" s="338"/>
      <c r="X271" s="338"/>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6"/>
      <c r="CL271" s="6"/>
      <c r="CM271" s="6"/>
      <c r="CN271" s="6"/>
    </row>
    <row r="272" spans="1:92" x14ac:dyDescent="0.25">
      <c r="A272" s="1"/>
      <c r="B272" s="5"/>
      <c r="C272" s="5"/>
      <c r="D272" s="5"/>
      <c r="E272" s="5"/>
      <c r="F272" s="18"/>
      <c r="G272" s="5"/>
      <c r="H272" s="17"/>
      <c r="I272" s="5"/>
      <c r="J272" s="5"/>
      <c r="K272" s="5"/>
      <c r="L272" s="5"/>
      <c r="M272" s="5"/>
      <c r="N272" s="5"/>
      <c r="O272" s="5"/>
      <c r="P272" s="344"/>
      <c r="Q272" s="338"/>
      <c r="R272" s="338"/>
      <c r="S272" s="338"/>
      <c r="T272" s="338"/>
      <c r="U272" s="338"/>
      <c r="V272" s="338"/>
      <c r="W272" s="338"/>
      <c r="X272" s="338"/>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6"/>
      <c r="CL272" s="6"/>
      <c r="CM272" s="6"/>
      <c r="CN272" s="6"/>
    </row>
    <row r="273" spans="1:92" x14ac:dyDescent="0.25">
      <c r="A273" s="1"/>
      <c r="B273" s="5"/>
      <c r="C273" s="5"/>
      <c r="D273" s="5"/>
      <c r="E273" s="5"/>
      <c r="F273" s="18"/>
      <c r="G273" s="5"/>
      <c r="H273" s="17"/>
      <c r="I273" s="5"/>
      <c r="J273" s="5"/>
      <c r="K273" s="5"/>
      <c r="L273" s="5"/>
      <c r="M273" s="5"/>
      <c r="N273" s="5"/>
      <c r="O273" s="5"/>
      <c r="P273" s="344"/>
      <c r="Q273" s="338"/>
      <c r="R273" s="338"/>
      <c r="S273" s="338"/>
      <c r="T273" s="338"/>
      <c r="U273" s="338"/>
      <c r="V273" s="338"/>
      <c r="W273" s="338"/>
      <c r="X273" s="338"/>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6"/>
      <c r="CL273" s="6"/>
      <c r="CM273" s="6"/>
      <c r="CN273" s="6"/>
    </row>
    <row r="274" spans="1:92" x14ac:dyDescent="0.25">
      <c r="A274" s="1"/>
      <c r="B274" s="5"/>
      <c r="C274" s="5"/>
      <c r="D274" s="5"/>
      <c r="E274" s="5"/>
      <c r="F274" s="18"/>
      <c r="G274" s="5"/>
      <c r="H274" s="17"/>
      <c r="I274" s="5"/>
      <c r="J274" s="5"/>
      <c r="K274" s="5"/>
      <c r="L274" s="5"/>
      <c r="M274" s="5"/>
      <c r="N274" s="5"/>
      <c r="O274" s="5"/>
      <c r="P274" s="344"/>
      <c r="Q274" s="338"/>
      <c r="R274" s="338"/>
      <c r="S274" s="338"/>
      <c r="T274" s="338"/>
      <c r="U274" s="338"/>
      <c r="V274" s="338"/>
      <c r="W274" s="338"/>
      <c r="X274" s="338"/>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6"/>
      <c r="CL274" s="6"/>
      <c r="CM274" s="6"/>
      <c r="CN274" s="6"/>
    </row>
    <row r="275" spans="1:92" x14ac:dyDescent="0.25">
      <c r="A275" s="1"/>
      <c r="B275" s="5"/>
      <c r="C275" s="5"/>
      <c r="D275" s="5"/>
      <c r="E275" s="5"/>
      <c r="F275" s="18"/>
      <c r="G275" s="5"/>
      <c r="H275" s="17"/>
      <c r="I275" s="5"/>
      <c r="J275" s="5"/>
      <c r="K275" s="5"/>
      <c r="L275" s="5"/>
      <c r="M275" s="5"/>
      <c r="N275" s="5"/>
      <c r="O275" s="5"/>
      <c r="P275" s="344"/>
      <c r="Q275" s="338"/>
      <c r="R275" s="338"/>
      <c r="S275" s="338"/>
      <c r="T275" s="338"/>
      <c r="U275" s="338"/>
      <c r="V275" s="338"/>
      <c r="W275" s="338"/>
      <c r="X275" s="338"/>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6"/>
      <c r="CL275" s="6"/>
      <c r="CM275" s="6"/>
      <c r="CN275" s="6"/>
    </row>
    <row r="276" spans="1:92" x14ac:dyDescent="0.25">
      <c r="A276" s="1"/>
      <c r="B276" s="5"/>
      <c r="C276" s="5"/>
      <c r="D276" s="5"/>
      <c r="E276" s="5"/>
      <c r="F276" s="18"/>
      <c r="G276" s="5"/>
      <c r="H276" s="17"/>
      <c r="I276" s="5"/>
      <c r="J276" s="5"/>
      <c r="K276" s="5"/>
      <c r="L276" s="5"/>
      <c r="M276" s="5"/>
      <c r="N276" s="5"/>
      <c r="O276" s="5"/>
      <c r="P276" s="344"/>
      <c r="Q276" s="338"/>
      <c r="R276" s="338"/>
      <c r="S276" s="338"/>
      <c r="T276" s="338"/>
      <c r="U276" s="338"/>
      <c r="V276" s="338"/>
      <c r="W276" s="338"/>
      <c r="X276" s="338"/>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6"/>
      <c r="CL276" s="6"/>
      <c r="CM276" s="6"/>
      <c r="CN276" s="6"/>
    </row>
    <row r="277" spans="1:92" x14ac:dyDescent="0.25">
      <c r="A277" s="1"/>
      <c r="B277" s="5"/>
      <c r="C277" s="5"/>
      <c r="D277" s="5"/>
      <c r="E277" s="5"/>
      <c r="F277" s="18"/>
      <c r="G277" s="5"/>
      <c r="H277" s="17"/>
      <c r="I277" s="5"/>
      <c r="J277" s="5"/>
      <c r="K277" s="5"/>
      <c r="L277" s="5"/>
      <c r="M277" s="5"/>
      <c r="N277" s="5"/>
      <c r="O277" s="5"/>
      <c r="P277" s="344"/>
      <c r="Q277" s="338"/>
      <c r="R277" s="338"/>
      <c r="S277" s="338"/>
      <c r="T277" s="338"/>
      <c r="U277" s="338"/>
      <c r="V277" s="338"/>
      <c r="W277" s="338"/>
      <c r="X277" s="338"/>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6"/>
      <c r="CL277" s="6"/>
      <c r="CM277" s="6"/>
      <c r="CN277" s="6"/>
    </row>
    <row r="278" spans="1:92" x14ac:dyDescent="0.25">
      <c r="A278" s="1"/>
      <c r="B278" s="5"/>
      <c r="C278" s="5"/>
      <c r="D278" s="5"/>
      <c r="E278" s="5"/>
      <c r="F278" s="18"/>
      <c r="G278" s="5"/>
      <c r="H278" s="17"/>
      <c r="I278" s="5"/>
      <c r="J278" s="5"/>
      <c r="K278" s="5"/>
      <c r="L278" s="5"/>
      <c r="M278" s="5"/>
      <c r="N278" s="5"/>
      <c r="O278" s="5"/>
      <c r="P278" s="344"/>
      <c r="Q278" s="338"/>
      <c r="R278" s="338"/>
      <c r="S278" s="338"/>
      <c r="T278" s="338"/>
      <c r="U278" s="338"/>
      <c r="V278" s="338"/>
      <c r="W278" s="338"/>
      <c r="X278" s="338"/>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6"/>
      <c r="CL278" s="6"/>
      <c r="CM278" s="6"/>
      <c r="CN278" s="6"/>
    </row>
    <row r="279" spans="1:92" x14ac:dyDescent="0.25">
      <c r="A279" s="1"/>
      <c r="B279" s="5"/>
      <c r="C279" s="5"/>
      <c r="D279" s="5"/>
      <c r="E279" s="5"/>
      <c r="F279" s="18"/>
      <c r="G279" s="5"/>
      <c r="H279" s="17"/>
      <c r="I279" s="5"/>
      <c r="J279" s="5"/>
      <c r="K279" s="5"/>
      <c r="L279" s="5"/>
      <c r="M279" s="5"/>
      <c r="N279" s="5"/>
      <c r="O279" s="5"/>
      <c r="P279" s="344"/>
      <c r="Q279" s="338"/>
      <c r="R279" s="338"/>
      <c r="S279" s="338"/>
      <c r="T279" s="338"/>
      <c r="U279" s="338"/>
      <c r="V279" s="338"/>
      <c r="W279" s="338"/>
      <c r="X279" s="338"/>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6"/>
      <c r="CL279" s="6"/>
      <c r="CM279" s="6"/>
      <c r="CN279" s="6"/>
    </row>
    <row r="280" spans="1:92" x14ac:dyDescent="0.25">
      <c r="A280" s="1"/>
      <c r="B280" s="5"/>
      <c r="C280" s="5"/>
      <c r="D280" s="5"/>
      <c r="E280" s="5"/>
      <c r="F280" s="18"/>
      <c r="G280" s="5"/>
      <c r="H280" s="17"/>
      <c r="I280" s="5"/>
      <c r="J280" s="5"/>
      <c r="K280" s="5"/>
      <c r="L280" s="5"/>
      <c r="M280" s="5"/>
      <c r="N280" s="5"/>
      <c r="O280" s="5"/>
      <c r="P280" s="344"/>
      <c r="Q280" s="338"/>
      <c r="R280" s="338"/>
      <c r="S280" s="338"/>
      <c r="T280" s="338"/>
      <c r="U280" s="338"/>
      <c r="V280" s="338"/>
      <c r="W280" s="338"/>
      <c r="X280" s="338"/>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6"/>
      <c r="CL280" s="6"/>
      <c r="CM280" s="6"/>
      <c r="CN280" s="6"/>
    </row>
    <row r="281" spans="1:92" x14ac:dyDescent="0.25">
      <c r="A281" s="1"/>
      <c r="B281" s="5"/>
      <c r="C281" s="5"/>
      <c r="D281" s="5"/>
      <c r="E281" s="5"/>
      <c r="F281" s="18"/>
      <c r="G281" s="5"/>
      <c r="H281" s="17"/>
      <c r="I281" s="5"/>
      <c r="J281" s="5"/>
      <c r="K281" s="5"/>
      <c r="L281" s="5"/>
      <c r="M281" s="5"/>
      <c r="N281" s="5"/>
      <c r="O281" s="5"/>
      <c r="P281" s="344"/>
      <c r="Q281" s="338"/>
      <c r="R281" s="338"/>
      <c r="S281" s="338"/>
      <c r="T281" s="338"/>
      <c r="U281" s="338"/>
      <c r="V281" s="338"/>
      <c r="W281" s="338"/>
      <c r="X281" s="338"/>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6"/>
      <c r="CL281" s="6"/>
      <c r="CM281" s="6"/>
      <c r="CN281" s="6"/>
    </row>
    <row r="282" spans="1:92" x14ac:dyDescent="0.25">
      <c r="A282" s="1"/>
      <c r="B282" s="5"/>
      <c r="C282" s="5"/>
      <c r="D282" s="5"/>
      <c r="E282" s="5"/>
      <c r="F282" s="18"/>
      <c r="G282" s="5"/>
      <c r="H282" s="17"/>
      <c r="I282" s="5"/>
      <c r="J282" s="5"/>
      <c r="K282" s="5"/>
      <c r="L282" s="5"/>
      <c r="M282" s="5"/>
      <c r="N282" s="5"/>
      <c r="O282" s="5"/>
      <c r="P282" s="344"/>
      <c r="Q282" s="338"/>
      <c r="R282" s="338"/>
      <c r="S282" s="338"/>
      <c r="T282" s="338"/>
      <c r="U282" s="338"/>
      <c r="V282" s="338"/>
      <c r="W282" s="338"/>
      <c r="X282" s="338"/>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6"/>
      <c r="CL282" s="6"/>
      <c r="CM282" s="6"/>
      <c r="CN282" s="6"/>
    </row>
    <row r="283" spans="1:92" x14ac:dyDescent="0.25">
      <c r="A283" s="1"/>
      <c r="B283" s="5"/>
      <c r="C283" s="5"/>
      <c r="D283" s="5"/>
      <c r="E283" s="5"/>
      <c r="F283" s="18"/>
      <c r="G283" s="5"/>
      <c r="H283" s="17"/>
      <c r="I283" s="5"/>
      <c r="J283" s="5"/>
      <c r="K283" s="5"/>
      <c r="L283" s="5"/>
      <c r="M283" s="5"/>
      <c r="N283" s="5"/>
      <c r="O283" s="5"/>
      <c r="P283" s="344"/>
      <c r="Q283" s="338"/>
      <c r="R283" s="338"/>
      <c r="S283" s="338"/>
      <c r="T283" s="338"/>
      <c r="U283" s="338"/>
      <c r="V283" s="338"/>
      <c r="W283" s="338"/>
      <c r="X283" s="338"/>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6"/>
      <c r="CL283" s="6"/>
      <c r="CM283" s="6"/>
      <c r="CN283" s="6"/>
    </row>
    <row r="284" spans="1:92" x14ac:dyDescent="0.25">
      <c r="A284" s="1"/>
      <c r="B284" s="5"/>
      <c r="C284" s="5"/>
      <c r="D284" s="5"/>
      <c r="E284" s="5"/>
      <c r="F284" s="18"/>
      <c r="G284" s="5"/>
      <c r="H284" s="17"/>
      <c r="I284" s="5"/>
      <c r="J284" s="5"/>
      <c r="K284" s="5"/>
      <c r="L284" s="5"/>
      <c r="M284" s="5"/>
      <c r="N284" s="5"/>
      <c r="O284" s="5"/>
      <c r="P284" s="344"/>
      <c r="Q284" s="338"/>
      <c r="R284" s="338"/>
      <c r="S284" s="338"/>
      <c r="T284" s="338"/>
      <c r="U284" s="338"/>
      <c r="V284" s="338"/>
      <c r="W284" s="338"/>
      <c r="X284" s="338"/>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6"/>
      <c r="CL284" s="6"/>
      <c r="CM284" s="6"/>
      <c r="CN284" s="6"/>
    </row>
    <row r="285" spans="1:92" x14ac:dyDescent="0.25">
      <c r="A285" s="1"/>
      <c r="B285" s="5"/>
      <c r="C285" s="5"/>
      <c r="D285" s="5"/>
      <c r="E285" s="5"/>
      <c r="F285" s="18"/>
      <c r="G285" s="5"/>
      <c r="H285" s="17"/>
      <c r="I285" s="5"/>
      <c r="J285" s="5"/>
      <c r="K285" s="5"/>
      <c r="L285" s="5"/>
      <c r="M285" s="5"/>
      <c r="N285" s="5"/>
      <c r="O285" s="5"/>
      <c r="P285" s="344"/>
      <c r="Q285" s="338"/>
      <c r="R285" s="338"/>
      <c r="S285" s="338"/>
      <c r="T285" s="338"/>
      <c r="U285" s="338"/>
      <c r="V285" s="338"/>
      <c r="W285" s="338"/>
      <c r="X285" s="338"/>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6"/>
      <c r="CL285" s="6"/>
      <c r="CM285" s="6"/>
      <c r="CN285" s="6"/>
    </row>
    <row r="286" spans="1:92" x14ac:dyDescent="0.25">
      <c r="A286" s="1"/>
      <c r="B286" s="5"/>
      <c r="C286" s="5"/>
      <c r="D286" s="5"/>
      <c r="E286" s="5"/>
      <c r="F286" s="18"/>
      <c r="G286" s="5"/>
      <c r="H286" s="17"/>
      <c r="I286" s="5"/>
      <c r="J286" s="5"/>
      <c r="K286" s="5"/>
      <c r="L286" s="5"/>
      <c r="M286" s="5"/>
      <c r="N286" s="5"/>
      <c r="O286" s="5"/>
      <c r="P286" s="344"/>
      <c r="Q286" s="338"/>
      <c r="R286" s="338"/>
      <c r="S286" s="338"/>
      <c r="T286" s="338"/>
      <c r="U286" s="338"/>
      <c r="V286" s="338"/>
      <c r="W286" s="338"/>
      <c r="X286" s="338"/>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6"/>
      <c r="CL286" s="6"/>
      <c r="CM286" s="6"/>
      <c r="CN286" s="6"/>
    </row>
    <row r="287" spans="1:92" x14ac:dyDescent="0.25">
      <c r="A287" s="1"/>
      <c r="B287" s="5"/>
      <c r="C287" s="5"/>
      <c r="D287" s="5"/>
      <c r="E287" s="5"/>
      <c r="F287" s="18"/>
      <c r="G287" s="5"/>
      <c r="H287" s="17"/>
      <c r="I287" s="5"/>
      <c r="J287" s="5"/>
      <c r="K287" s="5"/>
      <c r="L287" s="5"/>
      <c r="M287" s="5"/>
      <c r="N287" s="5"/>
      <c r="O287" s="5"/>
      <c r="P287" s="344"/>
      <c r="Q287" s="338"/>
      <c r="R287" s="338"/>
      <c r="S287" s="338"/>
      <c r="T287" s="338"/>
      <c r="U287" s="338"/>
      <c r="V287" s="338"/>
      <c r="W287" s="338"/>
      <c r="X287" s="338"/>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6"/>
      <c r="CL287" s="6"/>
      <c r="CM287" s="6"/>
      <c r="CN287" s="6"/>
    </row>
    <row r="288" spans="1:92" x14ac:dyDescent="0.25">
      <c r="A288" s="1"/>
      <c r="B288" s="5"/>
      <c r="C288" s="5"/>
      <c r="D288" s="5"/>
      <c r="E288" s="5"/>
      <c r="F288" s="18"/>
      <c r="G288" s="5"/>
      <c r="H288" s="17"/>
      <c r="I288" s="5"/>
      <c r="J288" s="5"/>
      <c r="K288" s="5"/>
      <c r="L288" s="5"/>
      <c r="M288" s="5"/>
      <c r="N288" s="5"/>
      <c r="O288" s="5"/>
      <c r="P288" s="344"/>
      <c r="Q288" s="338"/>
      <c r="R288" s="338"/>
      <c r="S288" s="338"/>
      <c r="T288" s="338"/>
      <c r="U288" s="338"/>
      <c r="V288" s="338"/>
      <c r="W288" s="338"/>
      <c r="X288" s="338"/>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6"/>
      <c r="CL288" s="6"/>
      <c r="CM288" s="6"/>
      <c r="CN288" s="6"/>
    </row>
    <row r="289" spans="1:92" x14ac:dyDescent="0.25">
      <c r="A289" s="1"/>
      <c r="B289" s="5"/>
      <c r="C289" s="5"/>
      <c r="D289" s="5"/>
      <c r="E289" s="5"/>
      <c r="F289" s="18"/>
      <c r="G289" s="5"/>
      <c r="H289" s="17"/>
      <c r="I289" s="5"/>
      <c r="J289" s="5"/>
      <c r="K289" s="5"/>
      <c r="L289" s="5"/>
      <c r="M289" s="5"/>
      <c r="N289" s="5"/>
      <c r="O289" s="5"/>
      <c r="P289" s="344"/>
      <c r="Q289" s="338"/>
      <c r="R289" s="338"/>
      <c r="S289" s="338"/>
      <c r="T289" s="338"/>
      <c r="U289" s="338"/>
      <c r="V289" s="338"/>
      <c r="W289" s="338"/>
      <c r="X289" s="338"/>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6"/>
      <c r="CL289" s="6"/>
      <c r="CM289" s="6"/>
      <c r="CN289" s="6"/>
    </row>
    <row r="290" spans="1:92" x14ac:dyDescent="0.25">
      <c r="A290" s="1"/>
      <c r="B290" s="5"/>
      <c r="C290" s="5"/>
      <c r="D290" s="5"/>
      <c r="E290" s="5"/>
      <c r="F290" s="18"/>
      <c r="G290" s="5"/>
      <c r="H290" s="17"/>
      <c r="I290" s="5"/>
      <c r="J290" s="5"/>
      <c r="K290" s="5"/>
      <c r="L290" s="5"/>
      <c r="M290" s="5"/>
      <c r="N290" s="5"/>
      <c r="O290" s="5"/>
      <c r="P290" s="344"/>
      <c r="Q290" s="338"/>
      <c r="R290" s="338"/>
      <c r="S290" s="338"/>
      <c r="T290" s="338"/>
      <c r="U290" s="338"/>
      <c r="V290" s="338"/>
      <c r="W290" s="338"/>
      <c r="X290" s="338"/>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6"/>
      <c r="CL290" s="6"/>
      <c r="CM290" s="6"/>
      <c r="CN290" s="6"/>
    </row>
    <row r="291" spans="1:92" x14ac:dyDescent="0.25">
      <c r="A291" s="1"/>
      <c r="B291" s="5"/>
      <c r="C291" s="5"/>
      <c r="D291" s="5"/>
      <c r="E291" s="5"/>
      <c r="F291" s="18"/>
      <c r="G291" s="5"/>
      <c r="H291" s="17"/>
      <c r="I291" s="5"/>
      <c r="J291" s="5"/>
      <c r="K291" s="5"/>
      <c r="L291" s="5"/>
      <c r="M291" s="5"/>
      <c r="N291" s="5"/>
      <c r="O291" s="5"/>
      <c r="P291" s="344"/>
      <c r="Q291" s="338"/>
      <c r="R291" s="338"/>
      <c r="S291" s="338"/>
      <c r="T291" s="338"/>
      <c r="U291" s="338"/>
      <c r="V291" s="338"/>
      <c r="W291" s="338"/>
      <c r="X291" s="338"/>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6"/>
      <c r="CL291" s="6"/>
      <c r="CM291" s="6"/>
      <c r="CN291" s="6"/>
    </row>
    <row r="292" spans="1:92" x14ac:dyDescent="0.25">
      <c r="A292" s="1"/>
      <c r="B292" s="5"/>
      <c r="C292" s="5"/>
      <c r="D292" s="5"/>
      <c r="E292" s="5"/>
      <c r="F292" s="18"/>
      <c r="G292" s="5"/>
      <c r="H292" s="17"/>
      <c r="I292" s="5"/>
      <c r="J292" s="5"/>
      <c r="K292" s="5"/>
      <c r="L292" s="5"/>
      <c r="M292" s="5"/>
      <c r="N292" s="5"/>
      <c r="O292" s="5"/>
      <c r="P292" s="344"/>
      <c r="Q292" s="338"/>
      <c r="R292" s="338"/>
      <c r="S292" s="338"/>
      <c r="T292" s="338"/>
      <c r="U292" s="338"/>
      <c r="V292" s="338"/>
      <c r="W292" s="338"/>
      <c r="X292" s="338"/>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6"/>
      <c r="CL292" s="6"/>
      <c r="CM292" s="6"/>
      <c r="CN292" s="6"/>
    </row>
    <row r="293" spans="1:92" x14ac:dyDescent="0.25">
      <c r="A293" s="1"/>
      <c r="B293" s="5"/>
      <c r="C293" s="5"/>
      <c r="D293" s="5"/>
      <c r="E293" s="5"/>
      <c r="F293" s="18"/>
      <c r="G293" s="5"/>
      <c r="H293" s="17"/>
      <c r="I293" s="5"/>
      <c r="J293" s="5"/>
      <c r="K293" s="5"/>
      <c r="L293" s="5"/>
      <c r="M293" s="5"/>
      <c r="N293" s="5"/>
      <c r="O293" s="5"/>
      <c r="P293" s="344"/>
      <c r="Q293" s="338"/>
      <c r="R293" s="338"/>
      <c r="S293" s="338"/>
      <c r="T293" s="338"/>
      <c r="U293" s="338"/>
      <c r="V293" s="338"/>
      <c r="W293" s="338"/>
      <c r="X293" s="338"/>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6"/>
      <c r="CL293" s="6"/>
      <c r="CM293" s="6"/>
      <c r="CN293" s="6"/>
    </row>
    <row r="294" spans="1:92" x14ac:dyDescent="0.25">
      <c r="A294" s="1"/>
      <c r="B294" s="5"/>
      <c r="C294" s="5"/>
      <c r="D294" s="5"/>
      <c r="E294" s="5"/>
      <c r="F294" s="18"/>
      <c r="G294" s="5"/>
      <c r="H294" s="17"/>
      <c r="I294" s="5"/>
      <c r="J294" s="5"/>
      <c r="K294" s="5"/>
      <c r="L294" s="5"/>
      <c r="M294" s="5"/>
      <c r="N294" s="5"/>
      <c r="O294" s="5"/>
      <c r="P294" s="344"/>
      <c r="Q294" s="338"/>
      <c r="R294" s="338"/>
      <c r="S294" s="338"/>
      <c r="T294" s="338"/>
      <c r="U294" s="338"/>
      <c r="V294" s="338"/>
      <c r="W294" s="338"/>
      <c r="X294" s="338"/>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6"/>
      <c r="CL294" s="6"/>
      <c r="CM294" s="6"/>
      <c r="CN294" s="6"/>
    </row>
    <row r="295" spans="1:92" x14ac:dyDescent="0.25">
      <c r="A295" s="1"/>
      <c r="B295" s="5"/>
      <c r="C295" s="5"/>
      <c r="D295" s="5"/>
      <c r="E295" s="5"/>
      <c r="F295" s="18"/>
      <c r="G295" s="5"/>
      <c r="H295" s="17"/>
      <c r="I295" s="5"/>
      <c r="J295" s="5"/>
      <c r="K295" s="5"/>
      <c r="L295" s="5"/>
      <c r="M295" s="5"/>
      <c r="N295" s="5"/>
      <c r="O295" s="5"/>
      <c r="P295" s="344"/>
      <c r="Q295" s="338"/>
      <c r="R295" s="338"/>
      <c r="S295" s="338"/>
      <c r="T295" s="338"/>
      <c r="U295" s="338"/>
      <c r="V295" s="338"/>
      <c r="W295" s="338"/>
      <c r="X295" s="338"/>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6"/>
      <c r="CL295" s="6"/>
      <c r="CM295" s="6"/>
      <c r="CN295" s="6"/>
    </row>
    <row r="296" spans="1:92" x14ac:dyDescent="0.25">
      <c r="A296" s="1"/>
      <c r="B296" s="5"/>
      <c r="C296" s="5"/>
      <c r="D296" s="5"/>
      <c r="E296" s="5"/>
      <c r="F296" s="18"/>
      <c r="G296" s="5"/>
      <c r="H296" s="17"/>
      <c r="I296" s="5"/>
      <c r="J296" s="5"/>
      <c r="K296" s="5"/>
      <c r="L296" s="5"/>
      <c r="M296" s="5"/>
      <c r="N296" s="5"/>
      <c r="O296" s="5"/>
      <c r="P296" s="344"/>
      <c r="Q296" s="338"/>
      <c r="R296" s="338"/>
      <c r="S296" s="338"/>
      <c r="T296" s="338"/>
      <c r="U296" s="338"/>
      <c r="V296" s="338"/>
      <c r="W296" s="338"/>
      <c r="X296" s="338"/>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6"/>
      <c r="CL296" s="6"/>
      <c r="CM296" s="6"/>
      <c r="CN296" s="6"/>
    </row>
    <row r="297" spans="1:92" x14ac:dyDescent="0.25">
      <c r="A297" s="1"/>
      <c r="B297" s="5"/>
      <c r="C297" s="5"/>
      <c r="D297" s="5"/>
      <c r="E297" s="5"/>
      <c r="F297" s="18"/>
      <c r="G297" s="5"/>
      <c r="H297" s="17"/>
      <c r="I297" s="5"/>
      <c r="J297" s="5"/>
      <c r="K297" s="5"/>
      <c r="L297" s="5"/>
      <c r="M297" s="5"/>
      <c r="N297" s="5"/>
      <c r="O297" s="5"/>
      <c r="P297" s="344"/>
      <c r="Q297" s="338"/>
      <c r="R297" s="338"/>
      <c r="S297" s="338"/>
      <c r="T297" s="338"/>
      <c r="U297" s="338"/>
      <c r="V297" s="338"/>
      <c r="W297" s="338"/>
      <c r="X297" s="338"/>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6"/>
      <c r="CL297" s="6"/>
      <c r="CM297" s="6"/>
      <c r="CN297" s="6"/>
    </row>
    <row r="298" spans="1:92" x14ac:dyDescent="0.25">
      <c r="A298" s="1"/>
      <c r="B298" s="5"/>
      <c r="C298" s="5"/>
      <c r="D298" s="5"/>
      <c r="E298" s="5"/>
      <c r="F298" s="18"/>
      <c r="G298" s="5"/>
      <c r="H298" s="17"/>
      <c r="I298" s="5"/>
      <c r="J298" s="5"/>
      <c r="K298" s="5"/>
      <c r="L298" s="5"/>
      <c r="M298" s="5"/>
      <c r="N298" s="5"/>
      <c r="O298" s="5"/>
      <c r="P298" s="344"/>
      <c r="Q298" s="338"/>
      <c r="R298" s="338"/>
      <c r="S298" s="338"/>
      <c r="T298" s="338"/>
      <c r="U298" s="338"/>
      <c r="V298" s="338"/>
      <c r="W298" s="338"/>
      <c r="X298" s="338"/>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6"/>
      <c r="CL298" s="6"/>
      <c r="CM298" s="6"/>
      <c r="CN298" s="6"/>
    </row>
    <row r="299" spans="1:92" x14ac:dyDescent="0.25">
      <c r="A299" s="1"/>
      <c r="B299" s="5"/>
      <c r="C299" s="5"/>
      <c r="D299" s="5"/>
      <c r="E299" s="5"/>
      <c r="F299" s="18"/>
      <c r="G299" s="5"/>
      <c r="H299" s="17"/>
      <c r="I299" s="5"/>
      <c r="J299" s="5"/>
      <c r="K299" s="5"/>
      <c r="L299" s="5"/>
      <c r="M299" s="5"/>
      <c r="N299" s="5"/>
      <c r="O299" s="5"/>
      <c r="P299" s="344"/>
      <c r="Q299" s="338"/>
      <c r="R299" s="338"/>
      <c r="S299" s="338"/>
      <c r="T299" s="338"/>
      <c r="U299" s="338"/>
      <c r="V299" s="338"/>
      <c r="W299" s="338"/>
      <c r="X299" s="338"/>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6"/>
      <c r="CL299" s="6"/>
      <c r="CM299" s="6"/>
      <c r="CN299" s="6"/>
    </row>
    <row r="300" spans="1:92" x14ac:dyDescent="0.25">
      <c r="A300" s="1"/>
      <c r="B300" s="5"/>
      <c r="C300" s="5"/>
      <c r="D300" s="5"/>
      <c r="E300" s="5"/>
      <c r="F300" s="18"/>
      <c r="G300" s="5"/>
      <c r="H300" s="17"/>
      <c r="I300" s="5"/>
      <c r="J300" s="5"/>
      <c r="K300" s="5"/>
      <c r="L300" s="5"/>
      <c r="M300" s="5"/>
      <c r="N300" s="5"/>
      <c r="O300" s="5"/>
      <c r="P300" s="344"/>
      <c r="Q300" s="338"/>
      <c r="R300" s="338"/>
      <c r="S300" s="338"/>
      <c r="T300" s="338"/>
      <c r="U300" s="338"/>
      <c r="V300" s="338"/>
      <c r="W300" s="338"/>
      <c r="X300" s="338"/>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6"/>
      <c r="CL300" s="6"/>
      <c r="CM300" s="6"/>
      <c r="CN300" s="6"/>
    </row>
    <row r="301" spans="1:92" x14ac:dyDescent="0.25">
      <c r="A301" s="1"/>
      <c r="B301" s="5"/>
      <c r="C301" s="5"/>
      <c r="D301" s="5"/>
      <c r="E301" s="5"/>
      <c r="F301" s="18"/>
      <c r="G301" s="5"/>
      <c r="H301" s="17"/>
      <c r="I301" s="5"/>
      <c r="J301" s="5"/>
      <c r="K301" s="5"/>
      <c r="L301" s="5"/>
      <c r="M301" s="5"/>
      <c r="N301" s="5"/>
      <c r="O301" s="5"/>
      <c r="P301" s="344"/>
      <c r="Q301" s="338"/>
      <c r="R301" s="338"/>
      <c r="S301" s="338"/>
      <c r="T301" s="338"/>
      <c r="U301" s="338"/>
      <c r="V301" s="338"/>
      <c r="W301" s="338"/>
      <c r="X301" s="338"/>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6"/>
      <c r="CL301" s="6"/>
      <c r="CM301" s="6"/>
      <c r="CN301" s="6"/>
    </row>
    <row r="302" spans="1:92" x14ac:dyDescent="0.25">
      <c r="A302" s="1"/>
      <c r="B302" s="5"/>
      <c r="C302" s="5"/>
      <c r="D302" s="5"/>
      <c r="E302" s="5"/>
      <c r="F302" s="18"/>
      <c r="G302" s="5"/>
      <c r="H302" s="17"/>
      <c r="I302" s="5"/>
      <c r="J302" s="5"/>
      <c r="K302" s="5"/>
      <c r="L302" s="5"/>
      <c r="M302" s="5"/>
      <c r="N302" s="5"/>
      <c r="O302" s="5"/>
      <c r="P302" s="344"/>
      <c r="Q302" s="338"/>
      <c r="R302" s="338"/>
      <c r="S302" s="338"/>
      <c r="T302" s="338"/>
      <c r="U302" s="338"/>
      <c r="V302" s="338"/>
      <c r="W302" s="338"/>
      <c r="X302" s="338"/>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6"/>
      <c r="CL302" s="6"/>
      <c r="CM302" s="6"/>
      <c r="CN302" s="6"/>
    </row>
    <row r="303" spans="1:92" x14ac:dyDescent="0.25">
      <c r="A303" s="1"/>
      <c r="B303" s="5"/>
      <c r="C303" s="5"/>
      <c r="D303" s="5"/>
      <c r="E303" s="5"/>
      <c r="F303" s="18"/>
      <c r="G303" s="5"/>
      <c r="H303" s="17"/>
      <c r="I303" s="5"/>
      <c r="J303" s="5"/>
      <c r="K303" s="5"/>
      <c r="L303" s="5"/>
      <c r="M303" s="5"/>
      <c r="N303" s="5"/>
      <c r="O303" s="5"/>
      <c r="P303" s="344"/>
      <c r="Q303" s="338"/>
      <c r="R303" s="338"/>
      <c r="S303" s="338"/>
      <c r="T303" s="338"/>
      <c r="U303" s="338"/>
      <c r="V303" s="338"/>
      <c r="W303" s="338"/>
      <c r="X303" s="338"/>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6"/>
      <c r="CL303" s="6"/>
      <c r="CM303" s="6"/>
      <c r="CN303" s="6"/>
    </row>
    <row r="304" spans="1:92" x14ac:dyDescent="0.25">
      <c r="A304" s="1"/>
      <c r="B304" s="5"/>
      <c r="C304" s="5"/>
      <c r="D304" s="5"/>
      <c r="E304" s="5"/>
      <c r="F304" s="18"/>
      <c r="G304" s="5"/>
      <c r="H304" s="17"/>
      <c r="I304" s="5"/>
      <c r="J304" s="5"/>
      <c r="K304" s="5"/>
      <c r="L304" s="5"/>
      <c r="M304" s="5"/>
      <c r="N304" s="5"/>
      <c r="O304" s="5"/>
      <c r="P304" s="344"/>
      <c r="Q304" s="338"/>
      <c r="R304" s="338"/>
      <c r="S304" s="338"/>
      <c r="T304" s="338"/>
      <c r="U304" s="338"/>
      <c r="V304" s="338"/>
      <c r="W304" s="338"/>
      <c r="X304" s="338"/>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6"/>
      <c r="CL304" s="6"/>
      <c r="CM304" s="6"/>
      <c r="CN304" s="6"/>
    </row>
    <row r="305" spans="1:92" x14ac:dyDescent="0.25">
      <c r="A305" s="1"/>
      <c r="B305" s="5"/>
      <c r="C305" s="5"/>
      <c r="D305" s="5"/>
      <c r="E305" s="5"/>
      <c r="F305" s="18"/>
      <c r="G305" s="5"/>
      <c r="H305" s="17"/>
      <c r="I305" s="5"/>
      <c r="J305" s="5"/>
      <c r="K305" s="5"/>
      <c r="L305" s="5"/>
      <c r="M305" s="5"/>
      <c r="N305" s="5"/>
      <c r="O305" s="5"/>
      <c r="P305" s="344"/>
      <c r="Q305" s="338"/>
      <c r="R305" s="338"/>
      <c r="S305" s="338"/>
      <c r="T305" s="338"/>
      <c r="U305" s="338"/>
      <c r="V305" s="338"/>
      <c r="W305" s="338"/>
      <c r="X305" s="338"/>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6"/>
      <c r="CL305" s="6"/>
      <c r="CM305" s="6"/>
      <c r="CN305" s="6"/>
    </row>
    <row r="306" spans="1:92" x14ac:dyDescent="0.25">
      <c r="A306" s="1"/>
      <c r="B306" s="5"/>
      <c r="C306" s="5"/>
      <c r="D306" s="5"/>
      <c r="E306" s="5"/>
      <c r="F306" s="18"/>
      <c r="G306" s="5"/>
      <c r="H306" s="17"/>
      <c r="I306" s="5"/>
      <c r="J306" s="5"/>
      <c r="K306" s="5"/>
      <c r="L306" s="5"/>
      <c r="M306" s="5"/>
      <c r="N306" s="5"/>
      <c r="O306" s="5"/>
      <c r="P306" s="344"/>
      <c r="Q306" s="338"/>
      <c r="R306" s="338"/>
      <c r="S306" s="338"/>
      <c r="T306" s="338"/>
      <c r="U306" s="338"/>
      <c r="V306" s="338"/>
      <c r="W306" s="338"/>
      <c r="X306" s="338"/>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6"/>
      <c r="CL306" s="6"/>
      <c r="CM306" s="6"/>
      <c r="CN306" s="6"/>
    </row>
    <row r="307" spans="1:92" x14ac:dyDescent="0.25">
      <c r="A307" s="1"/>
      <c r="B307" s="5"/>
      <c r="C307" s="5"/>
      <c r="D307" s="5"/>
      <c r="E307" s="5"/>
      <c r="F307" s="18"/>
      <c r="G307" s="5"/>
      <c r="H307" s="17"/>
      <c r="I307" s="5"/>
      <c r="J307" s="5"/>
      <c r="K307" s="5"/>
      <c r="L307" s="5"/>
      <c r="M307" s="5"/>
      <c r="N307" s="5"/>
      <c r="O307" s="5"/>
      <c r="P307" s="344"/>
      <c r="Q307" s="338"/>
      <c r="R307" s="338"/>
      <c r="S307" s="338"/>
      <c r="T307" s="338"/>
      <c r="U307" s="338"/>
      <c r="V307" s="338"/>
      <c r="W307" s="338"/>
      <c r="X307" s="338"/>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6"/>
      <c r="CL307" s="6"/>
      <c r="CM307" s="6"/>
      <c r="CN307" s="6"/>
    </row>
    <row r="308" spans="1:92" x14ac:dyDescent="0.25">
      <c r="A308" s="1"/>
      <c r="B308" s="5"/>
      <c r="C308" s="5"/>
      <c r="D308" s="5"/>
      <c r="E308" s="5"/>
      <c r="F308" s="18"/>
      <c r="G308" s="5"/>
      <c r="H308" s="17"/>
      <c r="I308" s="5"/>
      <c r="J308" s="5"/>
      <c r="K308" s="5"/>
      <c r="L308" s="5"/>
      <c r="M308" s="5"/>
      <c r="N308" s="5"/>
      <c r="O308" s="5"/>
      <c r="P308" s="344"/>
      <c r="Q308" s="338"/>
      <c r="R308" s="338"/>
      <c r="S308" s="338"/>
      <c r="T308" s="338"/>
      <c r="U308" s="338"/>
      <c r="V308" s="338"/>
      <c r="W308" s="338"/>
      <c r="X308" s="338"/>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6"/>
      <c r="CL308" s="6"/>
      <c r="CM308" s="6"/>
      <c r="CN308" s="6"/>
    </row>
    <row r="309" spans="1:92" x14ac:dyDescent="0.25">
      <c r="A309" s="1"/>
      <c r="B309" s="5"/>
      <c r="C309" s="5"/>
      <c r="D309" s="5"/>
      <c r="E309" s="5"/>
      <c r="F309" s="18"/>
      <c r="G309" s="5"/>
      <c r="H309" s="17"/>
      <c r="I309" s="5"/>
      <c r="J309" s="5"/>
      <c r="K309" s="5"/>
      <c r="L309" s="5"/>
      <c r="M309" s="5"/>
      <c r="N309" s="5"/>
      <c r="O309" s="5"/>
      <c r="P309" s="344"/>
      <c r="Q309" s="338"/>
      <c r="R309" s="338"/>
      <c r="S309" s="338"/>
      <c r="T309" s="338"/>
      <c r="U309" s="338"/>
      <c r="V309" s="338"/>
      <c r="W309" s="338"/>
      <c r="X309" s="338"/>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6"/>
      <c r="CL309" s="6"/>
      <c r="CM309" s="6"/>
      <c r="CN309" s="6"/>
    </row>
    <row r="310" spans="1:92" x14ac:dyDescent="0.25">
      <c r="A310" s="1"/>
      <c r="B310" s="5"/>
      <c r="C310" s="5"/>
      <c r="D310" s="5"/>
      <c r="E310" s="5"/>
      <c r="F310" s="18"/>
      <c r="G310" s="5"/>
      <c r="H310" s="17"/>
      <c r="I310" s="5"/>
      <c r="J310" s="5"/>
      <c r="K310" s="5"/>
      <c r="L310" s="5"/>
      <c r="M310" s="5"/>
      <c r="N310" s="5"/>
      <c r="O310" s="5"/>
      <c r="P310" s="344"/>
      <c r="Q310" s="338"/>
      <c r="R310" s="338"/>
      <c r="S310" s="338"/>
      <c r="T310" s="338"/>
      <c r="U310" s="338"/>
      <c r="V310" s="338"/>
      <c r="W310" s="338"/>
      <c r="X310" s="338"/>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6"/>
      <c r="CL310" s="6"/>
      <c r="CM310" s="6"/>
      <c r="CN310" s="6"/>
    </row>
    <row r="311" spans="1:92" x14ac:dyDescent="0.25">
      <c r="A311" s="1"/>
      <c r="B311" s="5"/>
      <c r="C311" s="5"/>
      <c r="D311" s="5"/>
      <c r="E311" s="5"/>
      <c r="F311" s="18"/>
      <c r="G311" s="5"/>
      <c r="H311" s="17"/>
      <c r="I311" s="5"/>
      <c r="J311" s="5"/>
      <c r="K311" s="5"/>
      <c r="L311" s="5"/>
      <c r="M311" s="5"/>
      <c r="N311" s="5"/>
      <c r="O311" s="5"/>
      <c r="P311" s="344"/>
      <c r="Q311" s="338"/>
      <c r="R311" s="338"/>
      <c r="S311" s="338"/>
      <c r="T311" s="338"/>
      <c r="U311" s="338"/>
      <c r="V311" s="338"/>
      <c r="W311" s="338"/>
      <c r="X311" s="338"/>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6"/>
      <c r="CL311" s="6"/>
      <c r="CM311" s="6"/>
      <c r="CN311" s="6"/>
    </row>
    <row r="312" spans="1:92" x14ac:dyDescent="0.25">
      <c r="A312" s="1"/>
      <c r="B312" s="5"/>
      <c r="C312" s="5"/>
      <c r="D312" s="5"/>
      <c r="E312" s="5"/>
      <c r="F312" s="18"/>
      <c r="G312" s="5"/>
      <c r="H312" s="17"/>
      <c r="I312" s="5"/>
      <c r="J312" s="5"/>
      <c r="K312" s="5"/>
      <c r="L312" s="5"/>
      <c r="M312" s="5"/>
      <c r="N312" s="5"/>
      <c r="O312" s="5"/>
      <c r="P312" s="344"/>
      <c r="Q312" s="338"/>
      <c r="R312" s="338"/>
      <c r="S312" s="338"/>
      <c r="T312" s="338"/>
      <c r="U312" s="338"/>
      <c r="V312" s="338"/>
      <c r="W312" s="338"/>
      <c r="X312" s="338"/>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6"/>
      <c r="CL312" s="6"/>
      <c r="CM312" s="6"/>
      <c r="CN312" s="6"/>
    </row>
    <row r="313" spans="1:92" x14ac:dyDescent="0.25">
      <c r="A313" s="1"/>
      <c r="B313" s="5"/>
      <c r="C313" s="5"/>
      <c r="D313" s="5"/>
      <c r="E313" s="5"/>
      <c r="F313" s="18"/>
      <c r="G313" s="5"/>
      <c r="H313" s="17"/>
      <c r="I313" s="5"/>
      <c r="J313" s="5"/>
      <c r="K313" s="5"/>
      <c r="L313" s="5"/>
      <c r="M313" s="5"/>
      <c r="N313" s="5"/>
      <c r="O313" s="5"/>
      <c r="P313" s="344"/>
      <c r="Q313" s="338"/>
      <c r="R313" s="338"/>
      <c r="S313" s="338"/>
      <c r="T313" s="338"/>
      <c r="U313" s="338"/>
      <c r="V313" s="338"/>
      <c r="W313" s="338"/>
      <c r="X313" s="338"/>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6"/>
      <c r="CL313" s="6"/>
      <c r="CM313" s="6"/>
      <c r="CN313" s="6"/>
    </row>
    <row r="314" spans="1:92" x14ac:dyDescent="0.25">
      <c r="A314" s="1"/>
      <c r="B314" s="5"/>
      <c r="C314" s="5"/>
      <c r="D314" s="5"/>
      <c r="E314" s="5"/>
      <c r="F314" s="18"/>
      <c r="G314" s="5"/>
      <c r="H314" s="17"/>
      <c r="I314" s="5"/>
      <c r="J314" s="5"/>
      <c r="K314" s="5"/>
      <c r="L314" s="5"/>
      <c r="M314" s="5"/>
      <c r="N314" s="5"/>
      <c r="O314" s="5"/>
      <c r="P314" s="344"/>
      <c r="Q314" s="338"/>
      <c r="R314" s="338"/>
      <c r="S314" s="338"/>
      <c r="T314" s="338"/>
      <c r="U314" s="338"/>
      <c r="V314" s="338"/>
      <c r="W314" s="338"/>
      <c r="X314" s="338"/>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6"/>
      <c r="CL314" s="6"/>
      <c r="CM314" s="6"/>
      <c r="CN314" s="6"/>
    </row>
    <row r="315" spans="1:92" x14ac:dyDescent="0.25">
      <c r="A315" s="1"/>
      <c r="B315" s="5"/>
      <c r="C315" s="5"/>
      <c r="D315" s="5"/>
      <c r="E315" s="5"/>
      <c r="F315" s="18"/>
      <c r="G315" s="5"/>
      <c r="H315" s="17"/>
      <c r="I315" s="5"/>
      <c r="J315" s="5"/>
      <c r="K315" s="5"/>
      <c r="L315" s="5"/>
      <c r="M315" s="5"/>
      <c r="N315" s="5"/>
      <c r="O315" s="5"/>
      <c r="P315" s="344"/>
      <c r="Q315" s="338"/>
      <c r="R315" s="338"/>
      <c r="S315" s="338"/>
      <c r="T315" s="338"/>
      <c r="U315" s="338"/>
      <c r="V315" s="338"/>
      <c r="W315" s="338"/>
      <c r="X315" s="338"/>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6"/>
      <c r="CL315" s="6"/>
      <c r="CM315" s="6"/>
      <c r="CN315" s="6"/>
    </row>
    <row r="316" spans="1:92" x14ac:dyDescent="0.25">
      <c r="A316" s="1"/>
      <c r="B316" s="5"/>
      <c r="C316" s="5"/>
      <c r="D316" s="5"/>
      <c r="E316" s="5"/>
      <c r="F316" s="18"/>
      <c r="G316" s="5"/>
      <c r="H316" s="17"/>
      <c r="I316" s="5"/>
      <c r="J316" s="5"/>
      <c r="K316" s="5"/>
      <c r="L316" s="5"/>
      <c r="M316" s="5"/>
      <c r="N316" s="5"/>
      <c r="O316" s="5"/>
      <c r="P316" s="344"/>
      <c r="Q316" s="338"/>
      <c r="R316" s="338"/>
      <c r="S316" s="338"/>
      <c r="T316" s="338"/>
      <c r="U316" s="338"/>
      <c r="V316" s="338"/>
      <c r="W316" s="338"/>
      <c r="X316" s="338"/>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6"/>
      <c r="CL316" s="6"/>
      <c r="CM316" s="6"/>
      <c r="CN316" s="6"/>
    </row>
    <row r="317" spans="1:92" x14ac:dyDescent="0.25">
      <c r="A317" s="1"/>
      <c r="B317" s="5"/>
      <c r="C317" s="5"/>
      <c r="D317" s="5"/>
      <c r="E317" s="5"/>
      <c r="F317" s="18"/>
      <c r="G317" s="5"/>
      <c r="H317" s="17"/>
      <c r="I317" s="5"/>
      <c r="J317" s="5"/>
      <c r="K317" s="5"/>
      <c r="L317" s="5"/>
      <c r="M317" s="5"/>
      <c r="N317" s="5"/>
      <c r="O317" s="5"/>
      <c r="P317" s="344"/>
      <c r="Q317" s="338"/>
      <c r="R317" s="338"/>
      <c r="S317" s="338"/>
      <c r="T317" s="338"/>
      <c r="U317" s="338"/>
      <c r="V317" s="338"/>
      <c r="W317" s="338"/>
      <c r="X317" s="338"/>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6"/>
      <c r="CL317" s="6"/>
      <c r="CM317" s="6"/>
      <c r="CN317" s="6"/>
    </row>
    <row r="318" spans="1:92" x14ac:dyDescent="0.25">
      <c r="A318" s="1"/>
      <c r="B318" s="5"/>
      <c r="C318" s="5"/>
      <c r="D318" s="5"/>
      <c r="E318" s="5"/>
      <c r="F318" s="18"/>
      <c r="G318" s="5"/>
      <c r="H318" s="17"/>
      <c r="I318" s="5"/>
      <c r="J318" s="5"/>
      <c r="K318" s="5"/>
      <c r="L318" s="5"/>
      <c r="M318" s="5"/>
      <c r="N318" s="5"/>
      <c r="O318" s="5"/>
      <c r="P318" s="344"/>
      <c r="Q318" s="338"/>
      <c r="R318" s="338"/>
      <c r="S318" s="338"/>
      <c r="T318" s="338"/>
      <c r="U318" s="338"/>
      <c r="V318" s="338"/>
      <c r="W318" s="338"/>
      <c r="X318" s="338"/>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6"/>
      <c r="CL318" s="6"/>
      <c r="CM318" s="6"/>
      <c r="CN318" s="6"/>
    </row>
    <row r="319" spans="1:92" x14ac:dyDescent="0.25">
      <c r="A319" s="1"/>
      <c r="B319" s="5"/>
      <c r="C319" s="5"/>
      <c r="D319" s="5"/>
      <c r="E319" s="5"/>
      <c r="F319" s="18"/>
      <c r="G319" s="5"/>
      <c r="H319" s="17"/>
      <c r="I319" s="5"/>
      <c r="J319" s="5"/>
      <c r="K319" s="5"/>
      <c r="L319" s="5"/>
      <c r="M319" s="5"/>
      <c r="N319" s="5"/>
      <c r="O319" s="5"/>
      <c r="P319" s="344"/>
      <c r="Q319" s="338"/>
      <c r="R319" s="338"/>
      <c r="S319" s="338"/>
      <c r="T319" s="338"/>
      <c r="U319" s="338"/>
      <c r="V319" s="338"/>
      <c r="W319" s="338"/>
      <c r="X319" s="338"/>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6"/>
      <c r="CL319" s="6"/>
      <c r="CM319" s="6"/>
      <c r="CN319" s="6"/>
    </row>
    <row r="320" spans="1:92" x14ac:dyDescent="0.25">
      <c r="A320" s="1"/>
      <c r="B320" s="5"/>
      <c r="C320" s="5"/>
      <c r="D320" s="5"/>
      <c r="E320" s="5"/>
      <c r="F320" s="18"/>
      <c r="G320" s="5"/>
      <c r="H320" s="17"/>
      <c r="I320" s="5"/>
      <c r="J320" s="5"/>
      <c r="K320" s="5"/>
      <c r="L320" s="5"/>
      <c r="M320" s="5"/>
      <c r="N320" s="5"/>
      <c r="O320" s="5"/>
      <c r="P320" s="344"/>
      <c r="Q320" s="338"/>
      <c r="R320" s="338"/>
      <c r="S320" s="338"/>
      <c r="T320" s="338"/>
      <c r="U320" s="338"/>
      <c r="V320" s="338"/>
      <c r="W320" s="338"/>
      <c r="X320" s="338"/>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6"/>
      <c r="CL320" s="6"/>
      <c r="CM320" s="6"/>
      <c r="CN320" s="6"/>
    </row>
    <row r="321" spans="1:92" x14ac:dyDescent="0.25">
      <c r="A321" s="1"/>
      <c r="B321" s="5"/>
      <c r="C321" s="5"/>
      <c r="D321" s="5"/>
      <c r="E321" s="5"/>
      <c r="F321" s="18"/>
      <c r="G321" s="5"/>
      <c r="H321" s="17"/>
      <c r="I321" s="5"/>
      <c r="J321" s="5"/>
      <c r="K321" s="5"/>
      <c r="L321" s="5"/>
      <c r="M321" s="5"/>
      <c r="N321" s="5"/>
      <c r="O321" s="5"/>
      <c r="P321" s="344"/>
      <c r="Q321" s="338"/>
      <c r="R321" s="338"/>
      <c r="S321" s="338"/>
      <c r="T321" s="338"/>
      <c r="U321" s="338"/>
      <c r="V321" s="338"/>
      <c r="W321" s="338"/>
      <c r="X321" s="338"/>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6"/>
      <c r="CL321" s="6"/>
      <c r="CM321" s="6"/>
      <c r="CN321" s="6"/>
    </row>
    <row r="322" spans="1:92" x14ac:dyDescent="0.25">
      <c r="A322" s="1"/>
      <c r="B322" s="5"/>
      <c r="C322" s="5"/>
      <c r="D322" s="5"/>
      <c r="E322" s="5"/>
      <c r="F322" s="18"/>
      <c r="G322" s="5"/>
      <c r="H322" s="17"/>
      <c r="I322" s="5"/>
      <c r="J322" s="5"/>
      <c r="K322" s="5"/>
      <c r="L322" s="5"/>
      <c r="M322" s="5"/>
      <c r="N322" s="5"/>
      <c r="O322" s="5"/>
      <c r="P322" s="344"/>
      <c r="Q322" s="338"/>
      <c r="R322" s="338"/>
      <c r="S322" s="338"/>
      <c r="T322" s="338"/>
      <c r="U322" s="338"/>
      <c r="V322" s="338"/>
      <c r="W322" s="338"/>
      <c r="X322" s="338"/>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6"/>
      <c r="CL322" s="6"/>
      <c r="CM322" s="6"/>
      <c r="CN322" s="6"/>
    </row>
    <row r="323" spans="1:92" x14ac:dyDescent="0.25">
      <c r="A323" s="1"/>
      <c r="B323" s="5"/>
      <c r="C323" s="5"/>
      <c r="D323" s="5"/>
      <c r="E323" s="5"/>
      <c r="F323" s="18"/>
      <c r="G323" s="5"/>
      <c r="H323" s="17"/>
      <c r="I323" s="5"/>
      <c r="J323" s="5"/>
      <c r="K323" s="5"/>
      <c r="L323" s="5"/>
      <c r="M323" s="5"/>
      <c r="N323" s="5"/>
      <c r="O323" s="5"/>
      <c r="P323" s="344"/>
      <c r="Q323" s="338"/>
      <c r="R323" s="338"/>
      <c r="S323" s="338"/>
      <c r="T323" s="338"/>
      <c r="U323" s="338"/>
      <c r="V323" s="338"/>
      <c r="W323" s="338"/>
      <c r="X323" s="338"/>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6"/>
      <c r="CL323" s="6"/>
      <c r="CM323" s="6"/>
      <c r="CN323" s="6"/>
    </row>
    <row r="324" spans="1:92" x14ac:dyDescent="0.25">
      <c r="A324" s="1"/>
      <c r="B324" s="5"/>
      <c r="C324" s="5"/>
      <c r="D324" s="5"/>
      <c r="E324" s="5"/>
      <c r="F324" s="18"/>
      <c r="G324" s="5"/>
      <c r="H324" s="17"/>
      <c r="I324" s="5"/>
      <c r="J324" s="5"/>
      <c r="K324" s="5"/>
      <c r="L324" s="5"/>
      <c r="M324" s="5"/>
      <c r="N324" s="5"/>
      <c r="O324" s="5"/>
      <c r="P324" s="344"/>
      <c r="Q324" s="338"/>
      <c r="R324" s="338"/>
      <c r="S324" s="338"/>
      <c r="T324" s="338"/>
      <c r="U324" s="338"/>
      <c r="V324" s="338"/>
      <c r="W324" s="338"/>
      <c r="X324" s="338"/>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6"/>
      <c r="CL324" s="6"/>
      <c r="CM324" s="6"/>
      <c r="CN324" s="6"/>
    </row>
    <row r="325" spans="1:92" x14ac:dyDescent="0.25">
      <c r="A325" s="1"/>
      <c r="B325" s="5"/>
      <c r="C325" s="5"/>
      <c r="D325" s="5"/>
      <c r="E325" s="5"/>
      <c r="F325" s="18"/>
      <c r="G325" s="5"/>
      <c r="H325" s="17"/>
      <c r="I325" s="5"/>
      <c r="J325" s="5"/>
      <c r="K325" s="5"/>
      <c r="L325" s="5"/>
      <c r="M325" s="5"/>
      <c r="N325" s="5"/>
      <c r="O325" s="5"/>
      <c r="P325" s="344"/>
      <c r="Q325" s="338"/>
      <c r="R325" s="338"/>
      <c r="S325" s="338"/>
      <c r="T325" s="338"/>
      <c r="U325" s="338"/>
      <c r="V325" s="338"/>
      <c r="W325" s="338"/>
      <c r="X325" s="338"/>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6"/>
      <c r="CL325" s="6"/>
      <c r="CM325" s="6"/>
      <c r="CN325" s="6"/>
    </row>
    <row r="326" spans="1:92" x14ac:dyDescent="0.25">
      <c r="A326" s="1"/>
      <c r="B326" s="5"/>
      <c r="C326" s="5"/>
      <c r="D326" s="5"/>
      <c r="E326" s="5"/>
      <c r="F326" s="18"/>
      <c r="G326" s="5"/>
      <c r="H326" s="17"/>
      <c r="I326" s="5"/>
      <c r="J326" s="5"/>
      <c r="K326" s="5"/>
      <c r="L326" s="5"/>
      <c r="M326" s="5"/>
      <c r="N326" s="5"/>
      <c r="O326" s="5"/>
      <c r="P326" s="344"/>
      <c r="Q326" s="338"/>
      <c r="R326" s="338"/>
      <c r="S326" s="338"/>
      <c r="T326" s="338"/>
      <c r="U326" s="338"/>
      <c r="V326" s="338"/>
      <c r="W326" s="338"/>
      <c r="X326" s="338"/>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6"/>
      <c r="CL326" s="6"/>
      <c r="CM326" s="6"/>
      <c r="CN326" s="6"/>
    </row>
    <row r="327" spans="1:92" x14ac:dyDescent="0.25">
      <c r="A327" s="1"/>
      <c r="B327" s="5"/>
      <c r="C327" s="5"/>
      <c r="D327" s="5"/>
      <c r="E327" s="5"/>
      <c r="F327" s="18"/>
      <c r="G327" s="5"/>
      <c r="H327" s="17"/>
      <c r="I327" s="5"/>
      <c r="J327" s="5"/>
      <c r="K327" s="5"/>
      <c r="L327" s="5"/>
      <c r="M327" s="5"/>
      <c r="N327" s="5"/>
      <c r="O327" s="5"/>
      <c r="P327" s="344"/>
      <c r="Q327" s="338"/>
      <c r="R327" s="338"/>
      <c r="S327" s="338"/>
      <c r="T327" s="338"/>
      <c r="U327" s="338"/>
      <c r="V327" s="338"/>
      <c r="W327" s="338"/>
      <c r="X327" s="338"/>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6"/>
      <c r="CL327" s="6"/>
      <c r="CM327" s="6"/>
      <c r="CN327" s="6"/>
    </row>
    <row r="328" spans="1:92" x14ac:dyDescent="0.25">
      <c r="A328" s="1"/>
      <c r="B328" s="5"/>
      <c r="C328" s="5"/>
      <c r="D328" s="5"/>
      <c r="E328" s="5"/>
      <c r="F328" s="18"/>
      <c r="G328" s="5"/>
      <c r="H328" s="17"/>
      <c r="I328" s="5"/>
      <c r="J328" s="5"/>
      <c r="K328" s="5"/>
      <c r="L328" s="5"/>
      <c r="M328" s="5"/>
      <c r="N328" s="5"/>
      <c r="O328" s="5"/>
      <c r="P328" s="344"/>
      <c r="Q328" s="338"/>
      <c r="R328" s="338"/>
      <c r="S328" s="338"/>
      <c r="T328" s="338"/>
      <c r="U328" s="338"/>
      <c r="V328" s="338"/>
      <c r="W328" s="338"/>
      <c r="X328" s="338"/>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6"/>
      <c r="CL328" s="6"/>
      <c r="CM328" s="6"/>
      <c r="CN328" s="6"/>
    </row>
    <row r="329" spans="1:92" x14ac:dyDescent="0.25">
      <c r="A329" s="1"/>
      <c r="B329" s="5"/>
      <c r="C329" s="5"/>
      <c r="D329" s="5"/>
      <c r="E329" s="5"/>
      <c r="F329" s="18"/>
      <c r="G329" s="5"/>
      <c r="H329" s="17"/>
      <c r="I329" s="5"/>
      <c r="J329" s="5"/>
      <c r="K329" s="5"/>
      <c r="L329" s="5"/>
      <c r="M329" s="5"/>
      <c r="N329" s="5"/>
      <c r="O329" s="5"/>
      <c r="P329" s="344"/>
      <c r="Q329" s="338"/>
      <c r="R329" s="338"/>
      <c r="S329" s="338"/>
      <c r="T329" s="338"/>
      <c r="U329" s="338"/>
      <c r="V329" s="338"/>
      <c r="W329" s="338"/>
      <c r="X329" s="338"/>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6"/>
      <c r="CL329" s="6"/>
      <c r="CM329" s="6"/>
      <c r="CN329" s="6"/>
    </row>
    <row r="330" spans="1:92" x14ac:dyDescent="0.25">
      <c r="A330" s="1"/>
      <c r="B330" s="5"/>
      <c r="C330" s="5"/>
      <c r="D330" s="5"/>
      <c r="E330" s="5"/>
      <c r="F330" s="18"/>
      <c r="G330" s="5"/>
      <c r="H330" s="17"/>
      <c r="I330" s="5"/>
      <c r="J330" s="5"/>
      <c r="K330" s="5"/>
      <c r="L330" s="5"/>
      <c r="M330" s="5"/>
      <c r="N330" s="5"/>
      <c r="O330" s="5"/>
      <c r="P330" s="344"/>
      <c r="Q330" s="338"/>
      <c r="R330" s="338"/>
      <c r="S330" s="338"/>
      <c r="T330" s="338"/>
      <c r="U330" s="338"/>
      <c r="V330" s="338"/>
      <c r="W330" s="338"/>
      <c r="X330" s="338"/>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6"/>
      <c r="CL330" s="6"/>
      <c r="CM330" s="6"/>
      <c r="CN330" s="6"/>
    </row>
    <row r="331" spans="1:92" x14ac:dyDescent="0.25">
      <c r="A331" s="1"/>
      <c r="B331" s="5"/>
      <c r="C331" s="5"/>
      <c r="D331" s="5"/>
      <c r="E331" s="5"/>
      <c r="F331" s="18"/>
      <c r="G331" s="5"/>
      <c r="H331" s="17"/>
      <c r="I331" s="5"/>
      <c r="J331" s="5"/>
      <c r="K331" s="5"/>
      <c r="L331" s="5"/>
      <c r="M331" s="5"/>
      <c r="N331" s="5"/>
      <c r="O331" s="5"/>
      <c r="P331" s="344"/>
      <c r="Q331" s="338"/>
      <c r="R331" s="338"/>
      <c r="S331" s="338"/>
      <c r="T331" s="338"/>
      <c r="U331" s="338"/>
      <c r="V331" s="338"/>
      <c r="W331" s="338"/>
      <c r="X331" s="338"/>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6"/>
      <c r="CL331" s="6"/>
      <c r="CM331" s="6"/>
      <c r="CN331" s="6"/>
    </row>
    <row r="332" spans="1:92" x14ac:dyDescent="0.25">
      <c r="A332" s="1"/>
      <c r="B332" s="5"/>
      <c r="C332" s="5"/>
      <c r="D332" s="5"/>
      <c r="E332" s="5"/>
      <c r="F332" s="18"/>
      <c r="G332" s="5"/>
      <c r="H332" s="17"/>
      <c r="I332" s="5"/>
      <c r="J332" s="5"/>
      <c r="K332" s="5"/>
      <c r="L332" s="5"/>
      <c r="M332" s="5"/>
      <c r="N332" s="5"/>
      <c r="O332" s="5"/>
      <c r="P332" s="344"/>
      <c r="Q332" s="338"/>
      <c r="R332" s="338"/>
      <c r="S332" s="338"/>
      <c r="T332" s="338"/>
      <c r="U332" s="338"/>
      <c r="V332" s="338"/>
      <c r="W332" s="338"/>
      <c r="X332" s="338"/>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6"/>
      <c r="CL332" s="6"/>
      <c r="CM332" s="6"/>
      <c r="CN332" s="6"/>
    </row>
    <row r="333" spans="1:92" x14ac:dyDescent="0.25">
      <c r="A333" s="1"/>
      <c r="B333" s="5"/>
      <c r="C333" s="5"/>
      <c r="D333" s="5"/>
      <c r="E333" s="5"/>
      <c r="F333" s="18"/>
      <c r="G333" s="5"/>
      <c r="H333" s="17"/>
      <c r="I333" s="5"/>
      <c r="J333" s="5"/>
      <c r="K333" s="5"/>
      <c r="L333" s="5"/>
      <c r="M333" s="5"/>
      <c r="N333" s="5"/>
      <c r="O333" s="5"/>
      <c r="P333" s="344"/>
      <c r="Q333" s="338"/>
      <c r="R333" s="338"/>
      <c r="S333" s="338"/>
      <c r="T333" s="338"/>
      <c r="U333" s="338"/>
      <c r="V333" s="338"/>
      <c r="W333" s="338"/>
      <c r="X333" s="338"/>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6"/>
      <c r="CL333" s="6"/>
      <c r="CM333" s="6"/>
      <c r="CN333" s="6"/>
    </row>
    <row r="334" spans="1:92" x14ac:dyDescent="0.25">
      <c r="A334" s="1"/>
      <c r="B334" s="5"/>
      <c r="C334" s="5"/>
      <c r="D334" s="5"/>
      <c r="E334" s="5"/>
      <c r="F334" s="18"/>
      <c r="G334" s="5"/>
      <c r="H334" s="17"/>
      <c r="I334" s="5"/>
      <c r="J334" s="5"/>
      <c r="K334" s="5"/>
      <c r="L334" s="5"/>
      <c r="M334" s="5"/>
      <c r="N334" s="5"/>
      <c r="O334" s="5"/>
      <c r="P334" s="344"/>
      <c r="Q334" s="338"/>
      <c r="R334" s="338"/>
      <c r="S334" s="338"/>
      <c r="T334" s="338"/>
      <c r="U334" s="338"/>
      <c r="V334" s="338"/>
      <c r="W334" s="338"/>
      <c r="X334" s="338"/>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6"/>
      <c r="CL334" s="6"/>
      <c r="CM334" s="6"/>
      <c r="CN334" s="6"/>
    </row>
    <row r="335" spans="1:92" x14ac:dyDescent="0.25">
      <c r="A335" s="1"/>
      <c r="B335" s="5"/>
      <c r="C335" s="5"/>
      <c r="D335" s="5"/>
      <c r="E335" s="5"/>
      <c r="F335" s="18"/>
      <c r="G335" s="5"/>
      <c r="H335" s="17"/>
      <c r="I335" s="5"/>
      <c r="J335" s="5"/>
      <c r="K335" s="5"/>
      <c r="L335" s="5"/>
      <c r="M335" s="5"/>
      <c r="N335" s="5"/>
      <c r="O335" s="5"/>
      <c r="P335" s="344"/>
      <c r="Q335" s="338"/>
      <c r="R335" s="338"/>
      <c r="S335" s="338"/>
      <c r="T335" s="338"/>
      <c r="U335" s="338"/>
      <c r="V335" s="338"/>
      <c r="W335" s="338"/>
      <c r="X335" s="338"/>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6"/>
      <c r="CL335" s="6"/>
      <c r="CM335" s="6"/>
      <c r="CN335" s="6"/>
    </row>
    <row r="336" spans="1:92" x14ac:dyDescent="0.25">
      <c r="A336" s="1"/>
      <c r="B336" s="5"/>
      <c r="C336" s="5"/>
      <c r="D336" s="5"/>
      <c r="E336" s="5"/>
      <c r="F336" s="18"/>
      <c r="G336" s="5"/>
      <c r="H336" s="17"/>
      <c r="I336" s="5"/>
      <c r="J336" s="5"/>
      <c r="K336" s="5"/>
      <c r="L336" s="5"/>
      <c r="M336" s="5"/>
      <c r="N336" s="5"/>
      <c r="O336" s="5"/>
      <c r="P336" s="344"/>
      <c r="Q336" s="338"/>
      <c r="R336" s="338"/>
      <c r="S336" s="338"/>
      <c r="T336" s="338"/>
      <c r="U336" s="338"/>
      <c r="V336" s="338"/>
      <c r="W336" s="338"/>
      <c r="X336" s="338"/>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6"/>
      <c r="CL336" s="6"/>
      <c r="CM336" s="6"/>
      <c r="CN336" s="6"/>
    </row>
    <row r="337" spans="1:92" x14ac:dyDescent="0.25">
      <c r="A337" s="1"/>
      <c r="B337" s="5"/>
      <c r="C337" s="5"/>
      <c r="D337" s="5"/>
      <c r="E337" s="5"/>
      <c r="F337" s="18"/>
      <c r="G337" s="5"/>
      <c r="H337" s="17"/>
      <c r="I337" s="5"/>
      <c r="J337" s="5"/>
      <c r="K337" s="5"/>
      <c r="L337" s="5"/>
      <c r="M337" s="5"/>
      <c r="N337" s="5"/>
      <c r="O337" s="5"/>
      <c r="P337" s="344"/>
      <c r="Q337" s="338"/>
      <c r="R337" s="338"/>
      <c r="S337" s="338"/>
      <c r="T337" s="338"/>
      <c r="U337" s="338"/>
      <c r="V337" s="338"/>
      <c r="W337" s="338"/>
      <c r="X337" s="338"/>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6"/>
      <c r="CL337" s="6"/>
      <c r="CM337" s="6"/>
      <c r="CN337" s="6"/>
    </row>
    <row r="338" spans="1:92" x14ac:dyDescent="0.25">
      <c r="A338" s="1"/>
      <c r="B338" s="5"/>
      <c r="C338" s="5"/>
      <c r="D338" s="5"/>
      <c r="E338" s="5"/>
      <c r="F338" s="18"/>
      <c r="G338" s="5"/>
      <c r="H338" s="17"/>
      <c r="I338" s="5"/>
      <c r="J338" s="5"/>
      <c r="K338" s="5"/>
      <c r="L338" s="5"/>
      <c r="M338" s="5"/>
      <c r="N338" s="5"/>
      <c r="O338" s="5"/>
      <c r="P338" s="344"/>
      <c r="Q338" s="338"/>
      <c r="R338" s="338"/>
      <c r="S338" s="338"/>
      <c r="T338" s="338"/>
      <c r="U338" s="338"/>
      <c r="V338" s="338"/>
      <c r="W338" s="338"/>
      <c r="X338" s="338"/>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6"/>
      <c r="CL338" s="6"/>
      <c r="CM338" s="6"/>
      <c r="CN338" s="6"/>
    </row>
    <row r="339" spans="1:92" x14ac:dyDescent="0.25">
      <c r="A339" s="1"/>
      <c r="B339" s="5"/>
      <c r="C339" s="5"/>
      <c r="D339" s="5"/>
      <c r="E339" s="5"/>
      <c r="F339" s="18"/>
      <c r="G339" s="5"/>
      <c r="H339" s="17"/>
      <c r="I339" s="5"/>
      <c r="J339" s="5"/>
      <c r="K339" s="5"/>
      <c r="L339" s="5"/>
      <c r="M339" s="5"/>
      <c r="N339" s="5"/>
      <c r="O339" s="5"/>
      <c r="P339" s="344"/>
      <c r="Q339" s="338"/>
      <c r="R339" s="338"/>
      <c r="S339" s="338"/>
      <c r="T339" s="338"/>
      <c r="U339" s="338"/>
      <c r="V339" s="338"/>
      <c r="W339" s="338"/>
      <c r="X339" s="338"/>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6"/>
      <c r="CL339" s="6"/>
      <c r="CM339" s="6"/>
      <c r="CN339" s="6"/>
    </row>
    <row r="340" spans="1:92" x14ac:dyDescent="0.25">
      <c r="A340" s="1"/>
      <c r="B340" s="5"/>
      <c r="C340" s="5"/>
      <c r="D340" s="5"/>
      <c r="E340" s="5"/>
      <c r="F340" s="18"/>
      <c r="G340" s="5"/>
      <c r="H340" s="17"/>
      <c r="I340" s="5"/>
      <c r="J340" s="5"/>
      <c r="K340" s="5"/>
      <c r="L340" s="5"/>
      <c r="M340" s="5"/>
      <c r="N340" s="5"/>
      <c r="O340" s="5"/>
      <c r="P340" s="344"/>
      <c r="Q340" s="338"/>
      <c r="R340" s="338"/>
      <c r="S340" s="338"/>
      <c r="T340" s="338"/>
      <c r="U340" s="338"/>
      <c r="V340" s="338"/>
      <c r="W340" s="338"/>
      <c r="X340" s="338"/>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6"/>
      <c r="CL340" s="6"/>
      <c r="CM340" s="6"/>
      <c r="CN340" s="6"/>
    </row>
    <row r="341" spans="1:92" x14ac:dyDescent="0.25">
      <c r="A341" s="1"/>
      <c r="B341" s="5"/>
      <c r="C341" s="5"/>
      <c r="D341" s="5"/>
      <c r="E341" s="5"/>
      <c r="F341" s="18"/>
      <c r="G341" s="5"/>
      <c r="H341" s="17"/>
      <c r="I341" s="5"/>
      <c r="J341" s="5"/>
      <c r="K341" s="5"/>
      <c r="L341" s="5"/>
      <c r="M341" s="5"/>
      <c r="N341" s="5"/>
      <c r="O341" s="5"/>
      <c r="P341" s="344"/>
      <c r="Q341" s="338"/>
      <c r="R341" s="338"/>
      <c r="S341" s="338"/>
      <c r="T341" s="338"/>
      <c r="U341" s="338"/>
      <c r="V341" s="338"/>
      <c r="W341" s="338"/>
      <c r="X341" s="338"/>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6"/>
      <c r="CL341" s="6"/>
      <c r="CM341" s="6"/>
      <c r="CN341" s="6"/>
    </row>
    <row r="342" spans="1:92" x14ac:dyDescent="0.25">
      <c r="A342" s="1"/>
      <c r="B342" s="5"/>
      <c r="C342" s="5"/>
      <c r="D342" s="5"/>
      <c r="E342" s="5"/>
      <c r="F342" s="18"/>
      <c r="G342" s="5"/>
      <c r="H342" s="17"/>
      <c r="I342" s="5"/>
      <c r="J342" s="5"/>
      <c r="K342" s="5"/>
      <c r="L342" s="5"/>
      <c r="M342" s="5"/>
      <c r="N342" s="5"/>
      <c r="O342" s="5"/>
      <c r="P342" s="344"/>
      <c r="Q342" s="338"/>
      <c r="R342" s="338"/>
      <c r="S342" s="338"/>
      <c r="T342" s="338"/>
      <c r="U342" s="338"/>
      <c r="V342" s="338"/>
      <c r="W342" s="338"/>
      <c r="X342" s="338"/>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6"/>
      <c r="CL342" s="6"/>
      <c r="CM342" s="6"/>
      <c r="CN342" s="6"/>
    </row>
    <row r="343" spans="1:92" x14ac:dyDescent="0.25">
      <c r="A343" s="1"/>
      <c r="B343" s="5"/>
      <c r="C343" s="5"/>
      <c r="D343" s="5"/>
      <c r="E343" s="5"/>
      <c r="F343" s="18"/>
      <c r="G343" s="5"/>
      <c r="H343" s="17"/>
      <c r="I343" s="5"/>
      <c r="J343" s="5"/>
      <c r="K343" s="5"/>
      <c r="L343" s="5"/>
      <c r="M343" s="5"/>
      <c r="N343" s="5"/>
      <c r="O343" s="5"/>
      <c r="P343" s="344"/>
      <c r="Q343" s="338"/>
      <c r="R343" s="338"/>
      <c r="S343" s="338"/>
      <c r="T343" s="338"/>
      <c r="U343" s="338"/>
      <c r="V343" s="338"/>
      <c r="W343" s="338"/>
      <c r="X343" s="338"/>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6"/>
      <c r="CL343" s="6"/>
      <c r="CM343" s="6"/>
      <c r="CN343" s="6"/>
    </row>
    <row r="344" spans="1:92" x14ac:dyDescent="0.25">
      <c r="A344" s="1"/>
      <c r="B344" s="5"/>
      <c r="C344" s="5"/>
      <c r="D344" s="5"/>
      <c r="E344" s="5"/>
      <c r="F344" s="18"/>
      <c r="G344" s="5"/>
      <c r="H344" s="17"/>
      <c r="I344" s="5"/>
      <c r="J344" s="5"/>
      <c r="K344" s="5"/>
      <c r="L344" s="5"/>
      <c r="M344" s="5"/>
      <c r="N344" s="5"/>
      <c r="O344" s="5"/>
      <c r="P344" s="344"/>
      <c r="Q344" s="338"/>
      <c r="R344" s="338"/>
      <c r="S344" s="338"/>
      <c r="T344" s="338"/>
      <c r="U344" s="338"/>
      <c r="V344" s="338"/>
      <c r="W344" s="338"/>
      <c r="X344" s="338"/>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6"/>
      <c r="CL344" s="6"/>
      <c r="CM344" s="6"/>
      <c r="CN344" s="6"/>
    </row>
    <row r="345" spans="1:92" x14ac:dyDescent="0.25">
      <c r="A345" s="1"/>
      <c r="B345" s="5"/>
      <c r="C345" s="5"/>
      <c r="D345" s="5"/>
      <c r="E345" s="5"/>
      <c r="F345" s="18"/>
      <c r="G345" s="5"/>
      <c r="H345" s="17"/>
      <c r="I345" s="5"/>
      <c r="J345" s="5"/>
      <c r="K345" s="5"/>
      <c r="L345" s="5"/>
      <c r="M345" s="5"/>
      <c r="N345" s="5"/>
      <c r="O345" s="5"/>
      <c r="P345" s="344"/>
      <c r="Q345" s="338"/>
      <c r="R345" s="338"/>
      <c r="S345" s="338"/>
      <c r="T345" s="338"/>
      <c r="U345" s="338"/>
      <c r="V345" s="338"/>
      <c r="W345" s="338"/>
      <c r="X345" s="338"/>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6"/>
      <c r="CL345" s="6"/>
      <c r="CM345" s="6"/>
      <c r="CN345" s="6"/>
    </row>
    <row r="346" spans="1:92" x14ac:dyDescent="0.25">
      <c r="A346" s="1"/>
      <c r="B346" s="5"/>
      <c r="C346" s="5"/>
      <c r="D346" s="5"/>
      <c r="E346" s="5"/>
      <c r="F346" s="18"/>
      <c r="G346" s="5"/>
      <c r="H346" s="17"/>
      <c r="I346" s="5"/>
      <c r="J346" s="5"/>
      <c r="K346" s="5"/>
      <c r="L346" s="5"/>
      <c r="M346" s="5"/>
      <c r="N346" s="5"/>
      <c r="O346" s="5"/>
      <c r="P346" s="344"/>
      <c r="Q346" s="338"/>
      <c r="R346" s="338"/>
      <c r="S346" s="338"/>
      <c r="T346" s="338"/>
      <c r="U346" s="338"/>
      <c r="V346" s="338"/>
      <c r="W346" s="338"/>
      <c r="X346" s="338"/>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5"/>
      <c r="CK346" s="6"/>
      <c r="CL346" s="6"/>
      <c r="CM346" s="6"/>
      <c r="CN346" s="6"/>
    </row>
    <row r="347" spans="1:92" x14ac:dyDescent="0.25">
      <c r="A347" s="1"/>
      <c r="B347" s="5"/>
      <c r="C347" s="5"/>
      <c r="D347" s="5"/>
      <c r="E347" s="5"/>
      <c r="F347" s="18"/>
      <c r="G347" s="5"/>
      <c r="H347" s="17"/>
      <c r="I347" s="5"/>
      <c r="J347" s="5"/>
      <c r="K347" s="5"/>
      <c r="L347" s="5"/>
      <c r="M347" s="5"/>
      <c r="N347" s="5"/>
      <c r="O347" s="5"/>
      <c r="P347" s="344"/>
      <c r="Q347" s="338"/>
      <c r="R347" s="338"/>
      <c r="S347" s="338"/>
      <c r="T347" s="338"/>
      <c r="U347" s="338"/>
      <c r="V347" s="338"/>
      <c r="W347" s="338"/>
      <c r="X347" s="338"/>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6"/>
      <c r="CL347" s="6"/>
      <c r="CM347" s="6"/>
      <c r="CN347" s="6"/>
    </row>
    <row r="348" spans="1:92" x14ac:dyDescent="0.25">
      <c r="A348" s="1"/>
      <c r="B348" s="5"/>
      <c r="C348" s="5"/>
      <c r="D348" s="5"/>
      <c r="E348" s="5"/>
      <c r="F348" s="18"/>
      <c r="G348" s="5"/>
      <c r="H348" s="17"/>
      <c r="I348" s="5"/>
      <c r="J348" s="5"/>
      <c r="K348" s="5"/>
      <c r="L348" s="5"/>
      <c r="M348" s="5"/>
      <c r="N348" s="5"/>
      <c r="O348" s="5"/>
      <c r="P348" s="344"/>
      <c r="Q348" s="338"/>
      <c r="R348" s="338"/>
      <c r="S348" s="338"/>
      <c r="T348" s="338"/>
      <c r="U348" s="338"/>
      <c r="V348" s="338"/>
      <c r="W348" s="338"/>
      <c r="X348" s="338"/>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6"/>
      <c r="CL348" s="6"/>
      <c r="CM348" s="6"/>
      <c r="CN348" s="6"/>
    </row>
    <row r="349" spans="1:92" x14ac:dyDescent="0.25">
      <c r="A349" s="1"/>
      <c r="B349" s="5"/>
      <c r="C349" s="5"/>
      <c r="D349" s="5"/>
      <c r="E349" s="5"/>
      <c r="F349" s="18"/>
      <c r="G349" s="5"/>
      <c r="H349" s="17"/>
      <c r="I349" s="5"/>
      <c r="J349" s="5"/>
      <c r="K349" s="5"/>
      <c r="L349" s="5"/>
      <c r="M349" s="5"/>
      <c r="N349" s="5"/>
      <c r="O349" s="5"/>
      <c r="P349" s="344"/>
      <c r="Q349" s="338"/>
      <c r="R349" s="338"/>
      <c r="S349" s="338"/>
      <c r="T349" s="338"/>
      <c r="U349" s="338"/>
      <c r="V349" s="338"/>
      <c r="W349" s="338"/>
      <c r="X349" s="338"/>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6"/>
      <c r="CL349" s="6"/>
      <c r="CM349" s="6"/>
      <c r="CN349" s="6"/>
    </row>
    <row r="350" spans="1:92" x14ac:dyDescent="0.25">
      <c r="A350" s="1"/>
      <c r="B350" s="5"/>
      <c r="C350" s="5"/>
      <c r="D350" s="5"/>
      <c r="E350" s="5"/>
      <c r="F350" s="18"/>
      <c r="G350" s="5"/>
      <c r="H350" s="17"/>
      <c r="I350" s="5"/>
      <c r="J350" s="5"/>
      <c r="K350" s="5"/>
      <c r="L350" s="5"/>
      <c r="M350" s="5"/>
      <c r="N350" s="5"/>
      <c r="O350" s="5"/>
      <c r="P350" s="344"/>
      <c r="Q350" s="338"/>
      <c r="R350" s="338"/>
      <c r="S350" s="338"/>
      <c r="T350" s="338"/>
      <c r="U350" s="338"/>
      <c r="V350" s="338"/>
      <c r="W350" s="338"/>
      <c r="X350" s="338"/>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6"/>
      <c r="CL350" s="6"/>
      <c r="CM350" s="6"/>
      <c r="CN350" s="6"/>
    </row>
    <row r="351" spans="1:92" x14ac:dyDescent="0.25">
      <c r="A351" s="1"/>
      <c r="B351" s="5"/>
      <c r="C351" s="5"/>
      <c r="D351" s="5"/>
      <c r="E351" s="5"/>
      <c r="F351" s="18"/>
      <c r="G351" s="5"/>
      <c r="H351" s="17"/>
      <c r="I351" s="5"/>
      <c r="J351" s="5"/>
      <c r="K351" s="5"/>
      <c r="L351" s="5"/>
      <c r="M351" s="5"/>
      <c r="N351" s="5"/>
      <c r="O351" s="5"/>
      <c r="P351" s="344"/>
      <c r="Q351" s="338"/>
      <c r="R351" s="338"/>
      <c r="S351" s="338"/>
      <c r="T351" s="338"/>
      <c r="U351" s="338"/>
      <c r="V351" s="338"/>
      <c r="W351" s="338"/>
      <c r="X351" s="338"/>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6"/>
      <c r="CL351" s="6"/>
      <c r="CM351" s="6"/>
      <c r="CN351" s="6"/>
    </row>
    <row r="352" spans="1:92" x14ac:dyDescent="0.25">
      <c r="A352" s="1"/>
      <c r="B352" s="5"/>
      <c r="C352" s="5"/>
      <c r="D352" s="5"/>
      <c r="E352" s="5"/>
      <c r="F352" s="18"/>
      <c r="G352" s="5"/>
      <c r="H352" s="17"/>
      <c r="I352" s="5"/>
      <c r="J352" s="5"/>
      <c r="K352" s="5"/>
      <c r="L352" s="5"/>
      <c r="M352" s="5"/>
      <c r="N352" s="5"/>
      <c r="O352" s="5"/>
      <c r="P352" s="344"/>
      <c r="Q352" s="338"/>
      <c r="R352" s="338"/>
      <c r="S352" s="338"/>
      <c r="T352" s="338"/>
      <c r="U352" s="338"/>
      <c r="V352" s="338"/>
      <c r="W352" s="338"/>
      <c r="X352" s="338"/>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6"/>
      <c r="CL352" s="6"/>
      <c r="CM352" s="6"/>
      <c r="CN352" s="6"/>
    </row>
    <row r="353" spans="1:92" x14ac:dyDescent="0.25">
      <c r="A353" s="1"/>
      <c r="B353" s="5"/>
      <c r="C353" s="5"/>
      <c r="D353" s="5"/>
      <c r="E353" s="5"/>
      <c r="F353" s="18"/>
      <c r="G353" s="5"/>
      <c r="H353" s="17"/>
      <c r="I353" s="5"/>
      <c r="J353" s="5"/>
      <c r="K353" s="5"/>
      <c r="L353" s="5"/>
      <c r="M353" s="5"/>
      <c r="N353" s="5"/>
      <c r="O353" s="5"/>
      <c r="P353" s="344"/>
      <c r="Q353" s="338"/>
      <c r="R353" s="338"/>
      <c r="S353" s="338"/>
      <c r="T353" s="338"/>
      <c r="U353" s="338"/>
      <c r="V353" s="338"/>
      <c r="W353" s="338"/>
      <c r="X353" s="338"/>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6"/>
      <c r="CL353" s="6"/>
      <c r="CM353" s="6"/>
      <c r="CN353" s="6"/>
    </row>
    <row r="354" spans="1:92" x14ac:dyDescent="0.25">
      <c r="A354" s="1"/>
      <c r="B354" s="5"/>
      <c r="C354" s="5"/>
      <c r="D354" s="5"/>
      <c r="E354" s="5"/>
      <c r="F354" s="18"/>
      <c r="G354" s="5"/>
      <c r="H354" s="17"/>
      <c r="I354" s="5"/>
      <c r="J354" s="5"/>
      <c r="K354" s="5"/>
      <c r="L354" s="5"/>
      <c r="M354" s="5"/>
      <c r="N354" s="5"/>
      <c r="O354" s="5"/>
      <c r="P354" s="344"/>
      <c r="Q354" s="338"/>
      <c r="R354" s="338"/>
      <c r="S354" s="338"/>
      <c r="T354" s="338"/>
      <c r="U354" s="338"/>
      <c r="V354" s="338"/>
      <c r="W354" s="338"/>
      <c r="X354" s="338"/>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6"/>
      <c r="CL354" s="6"/>
      <c r="CM354" s="6"/>
      <c r="CN354" s="6"/>
    </row>
    <row r="355" spans="1:92" x14ac:dyDescent="0.25">
      <c r="A355" s="1"/>
      <c r="B355" s="5"/>
      <c r="C355" s="5"/>
      <c r="D355" s="5"/>
      <c r="E355" s="5"/>
      <c r="F355" s="18"/>
      <c r="G355" s="5"/>
      <c r="H355" s="17"/>
      <c r="I355" s="5"/>
      <c r="J355" s="5"/>
      <c r="K355" s="5"/>
      <c r="L355" s="5"/>
      <c r="M355" s="5"/>
      <c r="N355" s="5"/>
      <c r="O355" s="5"/>
      <c r="P355" s="344"/>
      <c r="Q355" s="338"/>
      <c r="R355" s="338"/>
      <c r="S355" s="338"/>
      <c r="T355" s="338"/>
      <c r="U355" s="338"/>
      <c r="V355" s="338"/>
      <c r="W355" s="338"/>
      <c r="X355" s="338"/>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6"/>
      <c r="CL355" s="6"/>
      <c r="CM355" s="6"/>
      <c r="CN355" s="6"/>
    </row>
    <row r="356" spans="1:92" x14ac:dyDescent="0.25">
      <c r="A356" s="1"/>
      <c r="B356" s="5"/>
      <c r="C356" s="5"/>
      <c r="D356" s="5"/>
      <c r="E356" s="5"/>
      <c r="F356" s="18"/>
      <c r="G356" s="5"/>
      <c r="H356" s="17"/>
      <c r="I356" s="5"/>
      <c r="J356" s="5"/>
      <c r="K356" s="5"/>
      <c r="L356" s="5"/>
      <c r="M356" s="5"/>
      <c r="N356" s="5"/>
      <c r="O356" s="5"/>
      <c r="P356" s="344"/>
      <c r="Q356" s="338"/>
      <c r="R356" s="338"/>
      <c r="S356" s="338"/>
      <c r="T356" s="338"/>
      <c r="U356" s="338"/>
      <c r="V356" s="338"/>
      <c r="W356" s="338"/>
      <c r="X356" s="338"/>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6"/>
      <c r="CL356" s="6"/>
      <c r="CM356" s="6"/>
      <c r="CN356" s="6"/>
    </row>
    <row r="357" spans="1:92" x14ac:dyDescent="0.25">
      <c r="A357" s="1"/>
      <c r="B357" s="5"/>
      <c r="C357" s="5"/>
      <c r="D357" s="5"/>
      <c r="E357" s="5"/>
      <c r="F357" s="18"/>
      <c r="G357" s="5"/>
      <c r="H357" s="17"/>
      <c r="I357" s="5"/>
      <c r="J357" s="5"/>
      <c r="K357" s="5"/>
      <c r="L357" s="5"/>
      <c r="M357" s="5"/>
      <c r="N357" s="5"/>
      <c r="O357" s="5"/>
      <c r="P357" s="344"/>
      <c r="Q357" s="338"/>
      <c r="R357" s="338"/>
      <c r="S357" s="338"/>
      <c r="T357" s="338"/>
      <c r="U357" s="338"/>
      <c r="V357" s="338"/>
      <c r="W357" s="338"/>
      <c r="X357" s="338"/>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6"/>
      <c r="CL357" s="6"/>
      <c r="CM357" s="6"/>
      <c r="CN357" s="6"/>
    </row>
    <row r="358" spans="1:92" x14ac:dyDescent="0.25">
      <c r="A358" s="1"/>
      <c r="B358" s="5"/>
      <c r="C358" s="5"/>
      <c r="D358" s="5"/>
      <c r="E358" s="5"/>
      <c r="F358" s="18"/>
      <c r="G358" s="5"/>
      <c r="H358" s="17"/>
      <c r="I358" s="5"/>
      <c r="J358" s="5"/>
      <c r="K358" s="5"/>
      <c r="L358" s="5"/>
      <c r="M358" s="5"/>
      <c r="N358" s="5"/>
      <c r="O358" s="5"/>
      <c r="P358" s="344"/>
      <c r="Q358" s="338"/>
      <c r="R358" s="338"/>
      <c r="S358" s="338"/>
      <c r="T358" s="338"/>
      <c r="U358" s="338"/>
      <c r="V358" s="338"/>
      <c r="W358" s="338"/>
      <c r="X358" s="338"/>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6"/>
      <c r="CL358" s="6"/>
      <c r="CM358" s="6"/>
      <c r="CN358" s="6"/>
    </row>
    <row r="359" spans="1:92" x14ac:dyDescent="0.25">
      <c r="A359" s="1"/>
      <c r="B359" s="5"/>
      <c r="C359" s="5"/>
      <c r="D359" s="5"/>
      <c r="E359" s="5"/>
      <c r="F359" s="18"/>
      <c r="G359" s="5"/>
      <c r="H359" s="17"/>
      <c r="I359" s="5"/>
      <c r="J359" s="5"/>
      <c r="K359" s="5"/>
      <c r="L359" s="5"/>
      <c r="M359" s="5"/>
      <c r="N359" s="5"/>
      <c r="O359" s="5"/>
      <c r="P359" s="344"/>
      <c r="Q359" s="338"/>
      <c r="R359" s="338"/>
      <c r="S359" s="338"/>
      <c r="T359" s="338"/>
      <c r="U359" s="338"/>
      <c r="V359" s="338"/>
      <c r="W359" s="338"/>
      <c r="X359" s="338"/>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6"/>
      <c r="CL359" s="6"/>
      <c r="CM359" s="6"/>
      <c r="CN359" s="6"/>
    </row>
    <row r="360" spans="1:92" x14ac:dyDescent="0.25">
      <c r="A360" s="1"/>
      <c r="B360" s="5"/>
      <c r="C360" s="5"/>
      <c r="D360" s="5"/>
      <c r="E360" s="5"/>
      <c r="F360" s="18"/>
      <c r="G360" s="5"/>
      <c r="H360" s="17"/>
      <c r="I360" s="5"/>
      <c r="J360" s="5"/>
      <c r="K360" s="5"/>
      <c r="L360" s="5"/>
      <c r="M360" s="5"/>
      <c r="N360" s="5"/>
      <c r="O360" s="5"/>
      <c r="P360" s="344"/>
      <c r="Q360" s="338"/>
      <c r="R360" s="338"/>
      <c r="S360" s="338"/>
      <c r="T360" s="338"/>
      <c r="U360" s="338"/>
      <c r="V360" s="338"/>
      <c r="W360" s="338"/>
      <c r="X360" s="338"/>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6"/>
      <c r="CL360" s="6"/>
      <c r="CM360" s="6"/>
      <c r="CN360" s="6"/>
    </row>
    <row r="361" spans="1:92" x14ac:dyDescent="0.25">
      <c r="A361" s="1"/>
      <c r="B361" s="5"/>
      <c r="C361" s="5"/>
      <c r="D361" s="5"/>
      <c r="E361" s="5"/>
      <c r="F361" s="18"/>
      <c r="G361" s="5"/>
      <c r="H361" s="17"/>
      <c r="I361" s="5"/>
      <c r="J361" s="5"/>
      <c r="K361" s="5"/>
      <c r="L361" s="5"/>
      <c r="M361" s="5"/>
      <c r="N361" s="5"/>
      <c r="O361" s="5"/>
      <c r="P361" s="344"/>
      <c r="Q361" s="338"/>
      <c r="R361" s="338"/>
      <c r="S361" s="338"/>
      <c r="T361" s="338"/>
      <c r="U361" s="338"/>
      <c r="V361" s="338"/>
      <c r="W361" s="338"/>
      <c r="X361" s="338"/>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6"/>
      <c r="CL361" s="6"/>
      <c r="CM361" s="6"/>
      <c r="CN361" s="6"/>
    </row>
    <row r="362" spans="1:92" x14ac:dyDescent="0.25">
      <c r="A362" s="1"/>
      <c r="B362" s="5"/>
      <c r="C362" s="5"/>
      <c r="D362" s="5"/>
      <c r="E362" s="5"/>
      <c r="F362" s="18"/>
      <c r="G362" s="5"/>
      <c r="H362" s="17"/>
      <c r="I362" s="5"/>
      <c r="J362" s="5"/>
      <c r="K362" s="5"/>
      <c r="L362" s="5"/>
      <c r="M362" s="5"/>
      <c r="N362" s="5"/>
      <c r="O362" s="5"/>
      <c r="P362" s="344"/>
      <c r="Q362" s="338"/>
      <c r="R362" s="338"/>
      <c r="S362" s="338"/>
      <c r="T362" s="338"/>
      <c r="U362" s="338"/>
      <c r="V362" s="338"/>
      <c r="W362" s="338"/>
      <c r="X362" s="338"/>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6"/>
      <c r="CL362" s="6"/>
      <c r="CM362" s="6"/>
      <c r="CN362" s="6"/>
    </row>
    <row r="363" spans="1:92" x14ac:dyDescent="0.25">
      <c r="A363" s="1"/>
      <c r="B363" s="5"/>
      <c r="C363" s="5"/>
      <c r="D363" s="5"/>
      <c r="E363" s="5"/>
      <c r="F363" s="18"/>
      <c r="G363" s="5"/>
      <c r="H363" s="17"/>
      <c r="I363" s="5"/>
      <c r="J363" s="5"/>
      <c r="K363" s="5"/>
      <c r="L363" s="5"/>
      <c r="M363" s="5"/>
      <c r="N363" s="5"/>
      <c r="O363" s="5"/>
      <c r="P363" s="344"/>
      <c r="Q363" s="338"/>
      <c r="R363" s="338"/>
      <c r="S363" s="338"/>
      <c r="T363" s="338"/>
      <c r="U363" s="338"/>
      <c r="V363" s="338"/>
      <c r="W363" s="338"/>
      <c r="X363" s="338"/>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6"/>
      <c r="CL363" s="6"/>
      <c r="CM363" s="6"/>
      <c r="CN363" s="6"/>
    </row>
    <row r="364" spans="1:92" x14ac:dyDescent="0.25">
      <c r="A364" s="1"/>
      <c r="B364" s="5"/>
      <c r="C364" s="5"/>
      <c r="D364" s="5"/>
      <c r="E364" s="5"/>
      <c r="F364" s="18"/>
      <c r="G364" s="5"/>
      <c r="H364" s="17"/>
      <c r="I364" s="5"/>
      <c r="J364" s="5"/>
      <c r="K364" s="5"/>
      <c r="L364" s="5"/>
      <c r="M364" s="5"/>
      <c r="N364" s="5"/>
      <c r="O364" s="5"/>
      <c r="P364" s="344"/>
      <c r="Q364" s="338"/>
      <c r="R364" s="338"/>
      <c r="S364" s="338"/>
      <c r="T364" s="338"/>
      <c r="U364" s="338"/>
      <c r="V364" s="338"/>
      <c r="W364" s="338"/>
      <c r="X364" s="338"/>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6"/>
      <c r="CL364" s="6"/>
      <c r="CM364" s="6"/>
      <c r="CN364" s="6"/>
    </row>
    <row r="365" spans="1:92" x14ac:dyDescent="0.25">
      <c r="A365" s="1"/>
      <c r="B365" s="5"/>
      <c r="C365" s="5"/>
      <c r="D365" s="5"/>
      <c r="E365" s="5"/>
      <c r="F365" s="18"/>
      <c r="G365" s="5"/>
      <c r="H365" s="17"/>
      <c r="I365" s="5"/>
      <c r="J365" s="5"/>
      <c r="K365" s="5"/>
      <c r="L365" s="5"/>
      <c r="M365" s="5"/>
      <c r="N365" s="5"/>
      <c r="O365" s="5"/>
      <c r="P365" s="344"/>
      <c r="Q365" s="338"/>
      <c r="R365" s="338"/>
      <c r="S365" s="338"/>
      <c r="T365" s="338"/>
      <c r="U365" s="338"/>
      <c r="V365" s="338"/>
      <c r="W365" s="338"/>
      <c r="X365" s="338"/>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6"/>
      <c r="CL365" s="6"/>
      <c r="CM365" s="6"/>
      <c r="CN365" s="6"/>
    </row>
    <row r="366" spans="1:92" x14ac:dyDescent="0.25">
      <c r="A366" s="1"/>
      <c r="B366" s="5"/>
      <c r="C366" s="5"/>
      <c r="D366" s="5"/>
      <c r="E366" s="5"/>
      <c r="F366" s="18"/>
      <c r="G366" s="5"/>
      <c r="H366" s="17"/>
      <c r="I366" s="5"/>
      <c r="J366" s="5"/>
      <c r="K366" s="5"/>
      <c r="L366" s="5"/>
      <c r="M366" s="5"/>
      <c r="N366" s="5"/>
      <c r="O366" s="5"/>
      <c r="P366" s="344"/>
      <c r="Q366" s="338"/>
      <c r="R366" s="338"/>
      <c r="S366" s="338"/>
      <c r="T366" s="338"/>
      <c r="U366" s="338"/>
      <c r="V366" s="338"/>
      <c r="W366" s="338"/>
      <c r="X366" s="338"/>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6"/>
      <c r="CL366" s="6"/>
      <c r="CM366" s="6"/>
      <c r="CN366" s="6"/>
    </row>
    <row r="367" spans="1:92" x14ac:dyDescent="0.25">
      <c r="A367" s="1"/>
      <c r="B367" s="5"/>
      <c r="C367" s="5"/>
      <c r="D367" s="5"/>
      <c r="E367" s="5"/>
      <c r="F367" s="18"/>
      <c r="G367" s="5"/>
      <c r="H367" s="17"/>
      <c r="I367" s="5"/>
      <c r="J367" s="5"/>
      <c r="K367" s="5"/>
      <c r="L367" s="5"/>
      <c r="M367" s="5"/>
      <c r="N367" s="5"/>
      <c r="O367" s="5"/>
      <c r="P367" s="344"/>
      <c r="Q367" s="338"/>
      <c r="R367" s="338"/>
      <c r="S367" s="338"/>
      <c r="T367" s="338"/>
      <c r="U367" s="338"/>
      <c r="V367" s="338"/>
      <c r="W367" s="338"/>
      <c r="X367" s="338"/>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6"/>
      <c r="CL367" s="6"/>
      <c r="CM367" s="6"/>
      <c r="CN367" s="6"/>
    </row>
    <row r="368" spans="1:92" x14ac:dyDescent="0.25">
      <c r="A368" s="1"/>
      <c r="B368" s="5"/>
      <c r="C368" s="5"/>
      <c r="D368" s="5"/>
      <c r="E368" s="5"/>
      <c r="F368" s="18"/>
      <c r="G368" s="5"/>
      <c r="H368" s="17"/>
      <c r="I368" s="5"/>
      <c r="J368" s="5"/>
      <c r="K368" s="5"/>
      <c r="L368" s="5"/>
      <c r="M368" s="5"/>
      <c r="N368" s="5"/>
      <c r="O368" s="5"/>
      <c r="P368" s="344"/>
      <c r="Q368" s="338"/>
      <c r="R368" s="338"/>
      <c r="S368" s="338"/>
      <c r="T368" s="338"/>
      <c r="U368" s="338"/>
      <c r="V368" s="338"/>
      <c r="W368" s="338"/>
      <c r="X368" s="338"/>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c r="CF368" s="5"/>
      <c r="CG368" s="5"/>
      <c r="CH368" s="5"/>
      <c r="CI368" s="5"/>
      <c r="CJ368" s="5"/>
      <c r="CK368" s="6"/>
      <c r="CL368" s="6"/>
      <c r="CM368" s="6"/>
      <c r="CN368" s="6"/>
    </row>
    <row r="369" spans="1:92" x14ac:dyDescent="0.25">
      <c r="A369" s="1"/>
      <c r="B369" s="5"/>
      <c r="C369" s="5"/>
      <c r="D369" s="5"/>
      <c r="E369" s="5"/>
      <c r="F369" s="18"/>
      <c r="G369" s="5"/>
      <c r="H369" s="17"/>
      <c r="I369" s="5"/>
      <c r="J369" s="5"/>
      <c r="K369" s="5"/>
      <c r="L369" s="5"/>
      <c r="M369" s="5"/>
      <c r="N369" s="5"/>
      <c r="O369" s="5"/>
      <c r="P369" s="344"/>
      <c r="Q369" s="338"/>
      <c r="R369" s="338"/>
      <c r="S369" s="338"/>
      <c r="T369" s="338"/>
      <c r="U369" s="338"/>
      <c r="V369" s="338"/>
      <c r="W369" s="338"/>
      <c r="X369" s="338"/>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6"/>
      <c r="CL369" s="6"/>
      <c r="CM369" s="6"/>
      <c r="CN369" s="6"/>
    </row>
    <row r="370" spans="1:92" x14ac:dyDescent="0.25">
      <c r="A370" s="1"/>
      <c r="B370" s="5"/>
      <c r="C370" s="5"/>
      <c r="D370" s="5"/>
      <c r="E370" s="5"/>
      <c r="F370" s="18"/>
      <c r="G370" s="5"/>
      <c r="H370" s="17"/>
      <c r="I370" s="5"/>
      <c r="J370" s="5"/>
      <c r="K370" s="5"/>
      <c r="L370" s="5"/>
      <c r="M370" s="5"/>
      <c r="N370" s="5"/>
      <c r="O370" s="5"/>
      <c r="P370" s="344"/>
      <c r="Q370" s="338"/>
      <c r="R370" s="338"/>
      <c r="S370" s="338"/>
      <c r="T370" s="338"/>
      <c r="U370" s="338"/>
      <c r="V370" s="338"/>
      <c r="W370" s="338"/>
      <c r="X370" s="338"/>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5"/>
      <c r="CD370" s="5"/>
      <c r="CE370" s="5"/>
      <c r="CF370" s="5"/>
      <c r="CG370" s="5"/>
      <c r="CH370" s="5"/>
      <c r="CI370" s="5"/>
      <c r="CJ370" s="5"/>
      <c r="CK370" s="6"/>
      <c r="CL370" s="6"/>
      <c r="CM370" s="6"/>
      <c r="CN370" s="6"/>
    </row>
    <row r="371" spans="1:92" x14ac:dyDescent="0.25">
      <c r="A371" s="1"/>
      <c r="B371" s="5"/>
      <c r="C371" s="5"/>
      <c r="D371" s="5"/>
      <c r="E371" s="5"/>
      <c r="F371" s="18"/>
      <c r="G371" s="5"/>
      <c r="H371" s="17"/>
      <c r="I371" s="5"/>
      <c r="J371" s="5"/>
      <c r="K371" s="5"/>
      <c r="L371" s="5"/>
      <c r="M371" s="5"/>
      <c r="N371" s="5"/>
      <c r="O371" s="5"/>
      <c r="P371" s="344"/>
      <c r="Q371" s="338"/>
      <c r="R371" s="338"/>
      <c r="S371" s="338"/>
      <c r="T371" s="338"/>
      <c r="U371" s="338"/>
      <c r="V371" s="338"/>
      <c r="W371" s="338"/>
      <c r="X371" s="338"/>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5"/>
      <c r="CH371" s="5"/>
      <c r="CI371" s="5"/>
      <c r="CJ371" s="5"/>
      <c r="CK371" s="6"/>
      <c r="CL371" s="6"/>
      <c r="CM371" s="6"/>
      <c r="CN371" s="6"/>
    </row>
    <row r="372" spans="1:92" x14ac:dyDescent="0.25">
      <c r="A372" s="1"/>
      <c r="B372" s="5"/>
      <c r="C372" s="5"/>
      <c r="D372" s="5"/>
      <c r="E372" s="5"/>
      <c r="F372" s="18"/>
      <c r="G372" s="5"/>
      <c r="H372" s="17"/>
      <c r="I372" s="5"/>
      <c r="J372" s="5"/>
      <c r="K372" s="5"/>
      <c r="L372" s="5"/>
      <c r="M372" s="5"/>
      <c r="N372" s="5"/>
      <c r="O372" s="5"/>
      <c r="P372" s="344"/>
      <c r="Q372" s="338"/>
      <c r="R372" s="338"/>
      <c r="S372" s="338"/>
      <c r="T372" s="338"/>
      <c r="U372" s="338"/>
      <c r="V372" s="338"/>
      <c r="W372" s="338"/>
      <c r="X372" s="338"/>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c r="CI372" s="5"/>
      <c r="CJ372" s="5"/>
      <c r="CK372" s="6"/>
      <c r="CL372" s="6"/>
      <c r="CM372" s="6"/>
      <c r="CN372" s="6"/>
    </row>
    <row r="373" spans="1:92" x14ac:dyDescent="0.25">
      <c r="A373" s="1"/>
      <c r="B373" s="5"/>
      <c r="C373" s="5"/>
      <c r="D373" s="5"/>
      <c r="E373" s="5"/>
      <c r="F373" s="18"/>
      <c r="G373" s="5"/>
      <c r="H373" s="17"/>
      <c r="I373" s="5"/>
      <c r="J373" s="5"/>
      <c r="K373" s="5"/>
      <c r="L373" s="5"/>
      <c r="M373" s="5"/>
      <c r="N373" s="5"/>
      <c r="O373" s="5"/>
      <c r="P373" s="344"/>
      <c r="Q373" s="338"/>
      <c r="R373" s="338"/>
      <c r="S373" s="338"/>
      <c r="T373" s="338"/>
      <c r="U373" s="338"/>
      <c r="V373" s="338"/>
      <c r="W373" s="338"/>
      <c r="X373" s="338"/>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6"/>
      <c r="CL373" s="6"/>
      <c r="CM373" s="6"/>
      <c r="CN373" s="6"/>
    </row>
    <row r="374" spans="1:92" x14ac:dyDescent="0.25">
      <c r="A374" s="1"/>
      <c r="B374" s="5"/>
      <c r="C374" s="5"/>
      <c r="D374" s="5"/>
      <c r="E374" s="5"/>
      <c r="F374" s="18"/>
      <c r="G374" s="5"/>
      <c r="H374" s="17"/>
      <c r="I374" s="5"/>
      <c r="J374" s="5"/>
      <c r="K374" s="5"/>
      <c r="L374" s="5"/>
      <c r="M374" s="5"/>
      <c r="N374" s="5"/>
      <c r="O374" s="5"/>
      <c r="P374" s="344"/>
      <c r="Q374" s="338"/>
      <c r="R374" s="338"/>
      <c r="S374" s="338"/>
      <c r="T374" s="338"/>
      <c r="U374" s="338"/>
      <c r="V374" s="338"/>
      <c r="W374" s="338"/>
      <c r="X374" s="338"/>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c r="CI374" s="5"/>
      <c r="CJ374" s="5"/>
      <c r="CK374" s="6"/>
      <c r="CL374" s="6"/>
      <c r="CM374" s="6"/>
      <c r="CN374" s="6"/>
    </row>
    <row r="375" spans="1:92" x14ac:dyDescent="0.25">
      <c r="A375" s="1"/>
      <c r="B375" s="5"/>
      <c r="C375" s="5"/>
      <c r="D375" s="5"/>
      <c r="E375" s="5"/>
      <c r="F375" s="18"/>
      <c r="G375" s="5"/>
      <c r="H375" s="17"/>
      <c r="I375" s="5"/>
      <c r="J375" s="5"/>
      <c r="K375" s="5"/>
      <c r="L375" s="5"/>
      <c r="M375" s="5"/>
      <c r="N375" s="5"/>
      <c r="O375" s="5"/>
      <c r="P375" s="344"/>
      <c r="Q375" s="338"/>
      <c r="R375" s="338"/>
      <c r="S375" s="338"/>
      <c r="T375" s="338"/>
      <c r="U375" s="338"/>
      <c r="V375" s="338"/>
      <c r="W375" s="338"/>
      <c r="X375" s="338"/>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6"/>
      <c r="CL375" s="6"/>
      <c r="CM375" s="6"/>
      <c r="CN375" s="6"/>
    </row>
    <row r="376" spans="1:92" x14ac:dyDescent="0.25">
      <c r="A376" s="1"/>
      <c r="B376" s="5"/>
      <c r="C376" s="5"/>
      <c r="D376" s="5"/>
      <c r="E376" s="5"/>
      <c r="F376" s="18"/>
      <c r="G376" s="5"/>
      <c r="H376" s="17"/>
      <c r="I376" s="5"/>
      <c r="J376" s="5"/>
      <c r="K376" s="5"/>
      <c r="L376" s="5"/>
      <c r="M376" s="5"/>
      <c r="N376" s="5"/>
      <c r="O376" s="5"/>
      <c r="P376" s="344"/>
      <c r="Q376" s="338"/>
      <c r="R376" s="338"/>
      <c r="S376" s="338"/>
      <c r="T376" s="338"/>
      <c r="U376" s="338"/>
      <c r="V376" s="338"/>
      <c r="W376" s="338"/>
      <c r="X376" s="338"/>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5"/>
      <c r="CD376" s="5"/>
      <c r="CE376" s="5"/>
      <c r="CF376" s="5"/>
      <c r="CG376" s="5"/>
      <c r="CH376" s="5"/>
      <c r="CI376" s="5"/>
      <c r="CJ376" s="5"/>
      <c r="CK376" s="6"/>
      <c r="CL376" s="6"/>
      <c r="CM376" s="6"/>
      <c r="CN376" s="6"/>
    </row>
    <row r="377" spans="1:92" x14ac:dyDescent="0.25">
      <c r="A377" s="1"/>
      <c r="B377" s="5"/>
      <c r="C377" s="5"/>
      <c r="D377" s="5"/>
      <c r="E377" s="5"/>
      <c r="F377" s="18"/>
      <c r="G377" s="5"/>
      <c r="H377" s="17"/>
      <c r="I377" s="5"/>
      <c r="J377" s="5"/>
      <c r="K377" s="5"/>
      <c r="L377" s="5"/>
      <c r="M377" s="5"/>
      <c r="N377" s="5"/>
      <c r="O377" s="5"/>
      <c r="P377" s="344"/>
      <c r="Q377" s="338"/>
      <c r="R377" s="338"/>
      <c r="S377" s="338"/>
      <c r="T377" s="338"/>
      <c r="U377" s="338"/>
      <c r="V377" s="338"/>
      <c r="W377" s="338"/>
      <c r="X377" s="338"/>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c r="CB377" s="5"/>
      <c r="CC377" s="5"/>
      <c r="CD377" s="5"/>
      <c r="CE377" s="5"/>
      <c r="CF377" s="5"/>
      <c r="CG377" s="5"/>
      <c r="CH377" s="5"/>
      <c r="CI377" s="5"/>
      <c r="CJ377" s="5"/>
      <c r="CK377" s="6"/>
      <c r="CL377" s="6"/>
      <c r="CM377" s="6"/>
      <c r="CN377" s="6"/>
    </row>
    <row r="378" spans="1:92" x14ac:dyDescent="0.25">
      <c r="A378" s="1"/>
      <c r="B378" s="5"/>
      <c r="C378" s="5"/>
      <c r="D378" s="5"/>
      <c r="E378" s="5"/>
      <c r="F378" s="18"/>
      <c r="G378" s="5"/>
      <c r="H378" s="17"/>
      <c r="I378" s="5"/>
      <c r="J378" s="5"/>
      <c r="K378" s="5"/>
      <c r="L378" s="5"/>
      <c r="M378" s="5"/>
      <c r="N378" s="5"/>
      <c r="O378" s="5"/>
      <c r="P378" s="344"/>
      <c r="Q378" s="338"/>
      <c r="R378" s="338"/>
      <c r="S378" s="338"/>
      <c r="T378" s="338"/>
      <c r="U378" s="338"/>
      <c r="V378" s="338"/>
      <c r="W378" s="338"/>
      <c r="X378" s="338"/>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c r="CI378" s="5"/>
      <c r="CJ378" s="5"/>
      <c r="CK378" s="6"/>
      <c r="CL378" s="6"/>
      <c r="CM378" s="6"/>
      <c r="CN378" s="6"/>
    </row>
    <row r="379" spans="1:92" x14ac:dyDescent="0.25">
      <c r="A379" s="1"/>
      <c r="B379" s="5"/>
      <c r="C379" s="5"/>
      <c r="D379" s="5"/>
      <c r="E379" s="5"/>
      <c r="F379" s="18"/>
      <c r="G379" s="5"/>
      <c r="H379" s="17"/>
      <c r="I379" s="5"/>
      <c r="J379" s="5"/>
      <c r="K379" s="5"/>
      <c r="L379" s="5"/>
      <c r="M379" s="5"/>
      <c r="N379" s="5"/>
      <c r="O379" s="5"/>
      <c r="P379" s="344"/>
      <c r="Q379" s="338"/>
      <c r="R379" s="338"/>
      <c r="S379" s="338"/>
      <c r="T379" s="338"/>
      <c r="U379" s="338"/>
      <c r="V379" s="338"/>
      <c r="W379" s="338"/>
      <c r="X379" s="338"/>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c r="CB379" s="5"/>
      <c r="CC379" s="5"/>
      <c r="CD379" s="5"/>
      <c r="CE379" s="5"/>
      <c r="CF379" s="5"/>
      <c r="CG379" s="5"/>
      <c r="CH379" s="5"/>
      <c r="CI379" s="5"/>
      <c r="CJ379" s="5"/>
      <c r="CK379" s="6"/>
      <c r="CL379" s="6"/>
      <c r="CM379" s="6"/>
      <c r="CN379" s="6"/>
    </row>
    <row r="380" spans="1:92" x14ac:dyDescent="0.25">
      <c r="A380" s="1"/>
      <c r="B380" s="5"/>
      <c r="C380" s="5"/>
      <c r="D380" s="5"/>
      <c r="E380" s="5"/>
      <c r="F380" s="18"/>
      <c r="G380" s="5"/>
      <c r="H380" s="17"/>
      <c r="I380" s="5"/>
      <c r="J380" s="5"/>
      <c r="K380" s="5"/>
      <c r="L380" s="5"/>
      <c r="M380" s="5"/>
      <c r="N380" s="5"/>
      <c r="O380" s="5"/>
      <c r="P380" s="344"/>
      <c r="Q380" s="338"/>
      <c r="R380" s="338"/>
      <c r="S380" s="338"/>
      <c r="T380" s="338"/>
      <c r="U380" s="338"/>
      <c r="V380" s="338"/>
      <c r="W380" s="338"/>
      <c r="X380" s="338"/>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c r="CF380" s="5"/>
      <c r="CG380" s="5"/>
      <c r="CH380" s="5"/>
      <c r="CI380" s="5"/>
      <c r="CJ380" s="5"/>
      <c r="CK380" s="6"/>
      <c r="CL380" s="6"/>
      <c r="CM380" s="6"/>
      <c r="CN380" s="6"/>
    </row>
    <row r="381" spans="1:92" x14ac:dyDescent="0.25">
      <c r="A381" s="1"/>
      <c r="B381" s="5"/>
      <c r="C381" s="5"/>
      <c r="D381" s="5"/>
      <c r="E381" s="5"/>
      <c r="F381" s="18"/>
      <c r="G381" s="5"/>
      <c r="H381" s="17"/>
      <c r="I381" s="5"/>
      <c r="J381" s="5"/>
      <c r="K381" s="5"/>
      <c r="L381" s="5"/>
      <c r="M381" s="5"/>
      <c r="N381" s="5"/>
      <c r="O381" s="5"/>
      <c r="P381" s="344"/>
      <c r="Q381" s="338"/>
      <c r="R381" s="338"/>
      <c r="S381" s="338"/>
      <c r="T381" s="338"/>
      <c r="U381" s="338"/>
      <c r="V381" s="338"/>
      <c r="W381" s="338"/>
      <c r="X381" s="338"/>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6"/>
      <c r="CL381" s="6"/>
      <c r="CM381" s="6"/>
      <c r="CN381" s="6"/>
    </row>
    <row r="382" spans="1:92" x14ac:dyDescent="0.25">
      <c r="A382" s="1"/>
      <c r="B382" s="5"/>
      <c r="C382" s="5"/>
      <c r="D382" s="5"/>
      <c r="E382" s="5"/>
      <c r="F382" s="18"/>
      <c r="G382" s="5"/>
      <c r="H382" s="17"/>
      <c r="I382" s="5"/>
      <c r="J382" s="5"/>
      <c r="K382" s="5"/>
      <c r="L382" s="5"/>
      <c r="M382" s="5"/>
      <c r="N382" s="5"/>
      <c r="O382" s="5"/>
      <c r="P382" s="344"/>
      <c r="Q382" s="338"/>
      <c r="R382" s="338"/>
      <c r="S382" s="338"/>
      <c r="T382" s="338"/>
      <c r="U382" s="338"/>
      <c r="V382" s="338"/>
      <c r="W382" s="338"/>
      <c r="X382" s="338"/>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c r="CI382" s="5"/>
      <c r="CJ382" s="5"/>
      <c r="CK382" s="6"/>
      <c r="CL382" s="6"/>
      <c r="CM382" s="6"/>
      <c r="CN382" s="6"/>
    </row>
    <row r="383" spans="1:92" x14ac:dyDescent="0.25">
      <c r="A383" s="1"/>
      <c r="B383" s="5"/>
      <c r="C383" s="5"/>
      <c r="D383" s="5"/>
      <c r="E383" s="5"/>
      <c r="F383" s="18"/>
      <c r="G383" s="5"/>
      <c r="H383" s="17"/>
      <c r="I383" s="5"/>
      <c r="J383" s="5"/>
      <c r="K383" s="5"/>
      <c r="L383" s="5"/>
      <c r="M383" s="5"/>
      <c r="N383" s="5"/>
      <c r="O383" s="5"/>
      <c r="P383" s="344"/>
      <c r="Q383" s="338"/>
      <c r="R383" s="338"/>
      <c r="S383" s="338"/>
      <c r="T383" s="338"/>
      <c r="U383" s="338"/>
      <c r="V383" s="338"/>
      <c r="W383" s="338"/>
      <c r="X383" s="338"/>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6"/>
      <c r="CL383" s="6"/>
      <c r="CM383" s="6"/>
      <c r="CN383" s="6"/>
    </row>
    <row r="384" spans="1:92" x14ac:dyDescent="0.25">
      <c r="A384" s="1"/>
      <c r="B384" s="5"/>
      <c r="C384" s="5"/>
      <c r="D384" s="5"/>
      <c r="E384" s="5"/>
      <c r="F384" s="18"/>
      <c r="G384" s="5"/>
      <c r="H384" s="17"/>
      <c r="I384" s="5"/>
      <c r="J384" s="5"/>
      <c r="K384" s="5"/>
      <c r="L384" s="5"/>
      <c r="M384" s="5"/>
      <c r="N384" s="5"/>
      <c r="O384" s="5"/>
      <c r="P384" s="344"/>
      <c r="Q384" s="338"/>
      <c r="R384" s="338"/>
      <c r="S384" s="338"/>
      <c r="T384" s="338"/>
      <c r="U384" s="338"/>
      <c r="V384" s="338"/>
      <c r="W384" s="338"/>
      <c r="X384" s="338"/>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6"/>
      <c r="CL384" s="6"/>
      <c r="CM384" s="6"/>
      <c r="CN384" s="6"/>
    </row>
    <row r="385" spans="1:92" x14ac:dyDescent="0.25">
      <c r="A385" s="1"/>
      <c r="B385" s="5"/>
      <c r="C385" s="5"/>
      <c r="D385" s="5"/>
      <c r="E385" s="5"/>
      <c r="F385" s="18"/>
      <c r="G385" s="5"/>
      <c r="H385" s="17"/>
      <c r="I385" s="5"/>
      <c r="J385" s="5"/>
      <c r="K385" s="5"/>
      <c r="L385" s="5"/>
      <c r="M385" s="5"/>
      <c r="N385" s="5"/>
      <c r="O385" s="5"/>
      <c r="P385" s="344"/>
      <c r="Q385" s="338"/>
      <c r="R385" s="338"/>
      <c r="S385" s="338"/>
      <c r="T385" s="338"/>
      <c r="U385" s="338"/>
      <c r="V385" s="338"/>
      <c r="W385" s="338"/>
      <c r="X385" s="338"/>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c r="CB385" s="5"/>
      <c r="CC385" s="5"/>
      <c r="CD385" s="5"/>
      <c r="CE385" s="5"/>
      <c r="CF385" s="5"/>
      <c r="CG385" s="5"/>
      <c r="CH385" s="5"/>
      <c r="CI385" s="5"/>
      <c r="CJ385" s="5"/>
      <c r="CK385" s="6"/>
      <c r="CL385" s="6"/>
      <c r="CM385" s="6"/>
      <c r="CN385" s="6"/>
    </row>
    <row r="386" spans="1:92" x14ac:dyDescent="0.25">
      <c r="A386" s="1"/>
      <c r="B386" s="5"/>
      <c r="C386" s="5"/>
      <c r="D386" s="5"/>
      <c r="E386" s="5"/>
      <c r="F386" s="18"/>
      <c r="G386" s="5"/>
      <c r="H386" s="17"/>
      <c r="I386" s="5"/>
      <c r="J386" s="5"/>
      <c r="K386" s="5"/>
      <c r="L386" s="5"/>
      <c r="M386" s="5"/>
      <c r="N386" s="5"/>
      <c r="O386" s="5"/>
      <c r="P386" s="344"/>
      <c r="Q386" s="338"/>
      <c r="R386" s="338"/>
      <c r="S386" s="338"/>
      <c r="T386" s="338"/>
      <c r="U386" s="338"/>
      <c r="V386" s="338"/>
      <c r="W386" s="338"/>
      <c r="X386" s="338"/>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6"/>
      <c r="CL386" s="6"/>
      <c r="CM386" s="6"/>
      <c r="CN386" s="6"/>
    </row>
    <row r="387" spans="1:92" x14ac:dyDescent="0.25">
      <c r="A387" s="1"/>
      <c r="B387" s="5"/>
      <c r="C387" s="5"/>
      <c r="D387" s="5"/>
      <c r="E387" s="5"/>
      <c r="F387" s="18"/>
      <c r="G387" s="5"/>
      <c r="H387" s="17"/>
      <c r="I387" s="5"/>
      <c r="J387" s="5"/>
      <c r="K387" s="5"/>
      <c r="L387" s="5"/>
      <c r="M387" s="5"/>
      <c r="N387" s="5"/>
      <c r="O387" s="5"/>
      <c r="P387" s="344"/>
      <c r="Q387" s="338"/>
      <c r="R387" s="338"/>
      <c r="S387" s="338"/>
      <c r="T387" s="338"/>
      <c r="U387" s="338"/>
      <c r="V387" s="338"/>
      <c r="W387" s="338"/>
      <c r="X387" s="338"/>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5"/>
      <c r="CD387" s="5"/>
      <c r="CE387" s="5"/>
      <c r="CF387" s="5"/>
      <c r="CG387" s="5"/>
      <c r="CH387" s="5"/>
      <c r="CI387" s="5"/>
      <c r="CJ387" s="5"/>
      <c r="CK387" s="6"/>
      <c r="CL387" s="6"/>
      <c r="CM387" s="6"/>
      <c r="CN387" s="6"/>
    </row>
    <row r="388" spans="1:92" x14ac:dyDescent="0.25">
      <c r="A388" s="1"/>
      <c r="B388" s="5"/>
      <c r="C388" s="5"/>
      <c r="D388" s="5"/>
      <c r="E388" s="5"/>
      <c r="F388" s="18"/>
      <c r="G388" s="5"/>
      <c r="H388" s="17"/>
      <c r="I388" s="5"/>
      <c r="J388" s="5"/>
      <c r="K388" s="5"/>
      <c r="L388" s="5"/>
      <c r="M388" s="5"/>
      <c r="N388" s="5"/>
      <c r="O388" s="5"/>
      <c r="P388" s="344"/>
      <c r="Q388" s="338"/>
      <c r="R388" s="338"/>
      <c r="S388" s="338"/>
      <c r="T388" s="338"/>
      <c r="U388" s="338"/>
      <c r="V388" s="338"/>
      <c r="W388" s="338"/>
      <c r="X388" s="338"/>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6"/>
      <c r="CL388" s="6"/>
      <c r="CM388" s="6"/>
      <c r="CN388" s="6"/>
    </row>
    <row r="389" spans="1:92" x14ac:dyDescent="0.25">
      <c r="A389" s="1"/>
      <c r="B389" s="5"/>
      <c r="C389" s="5"/>
      <c r="D389" s="5"/>
      <c r="E389" s="5"/>
      <c r="F389" s="18"/>
      <c r="G389" s="5"/>
      <c r="H389" s="17"/>
      <c r="I389" s="5"/>
      <c r="J389" s="5"/>
      <c r="K389" s="5"/>
      <c r="L389" s="5"/>
      <c r="M389" s="5"/>
      <c r="N389" s="5"/>
      <c r="O389" s="5"/>
      <c r="P389" s="344"/>
      <c r="Q389" s="338"/>
      <c r="R389" s="338"/>
      <c r="S389" s="338"/>
      <c r="T389" s="338"/>
      <c r="U389" s="338"/>
      <c r="V389" s="338"/>
      <c r="W389" s="338"/>
      <c r="X389" s="338"/>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6"/>
      <c r="CL389" s="6"/>
      <c r="CM389" s="6"/>
      <c r="CN389" s="6"/>
    </row>
    <row r="390" spans="1:92" x14ac:dyDescent="0.25">
      <c r="A390" s="1"/>
      <c r="B390" s="5"/>
      <c r="C390" s="5"/>
      <c r="D390" s="5"/>
      <c r="E390" s="5"/>
      <c r="F390" s="18"/>
      <c r="G390" s="5"/>
      <c r="H390" s="17"/>
      <c r="I390" s="5"/>
      <c r="J390" s="5"/>
      <c r="K390" s="5"/>
      <c r="L390" s="5"/>
      <c r="M390" s="5"/>
      <c r="N390" s="5"/>
      <c r="O390" s="5"/>
      <c r="P390" s="344"/>
      <c r="Q390" s="338"/>
      <c r="R390" s="338"/>
      <c r="S390" s="338"/>
      <c r="T390" s="338"/>
      <c r="U390" s="338"/>
      <c r="V390" s="338"/>
      <c r="W390" s="338"/>
      <c r="X390" s="338"/>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6"/>
      <c r="CL390" s="6"/>
      <c r="CM390" s="6"/>
      <c r="CN390" s="6"/>
    </row>
    <row r="391" spans="1:92" x14ac:dyDescent="0.25">
      <c r="A391" s="1"/>
      <c r="B391" s="5"/>
      <c r="C391" s="5"/>
      <c r="D391" s="5"/>
      <c r="E391" s="5"/>
      <c r="F391" s="18"/>
      <c r="G391" s="5"/>
      <c r="H391" s="17"/>
      <c r="I391" s="5"/>
      <c r="J391" s="5"/>
      <c r="K391" s="5"/>
      <c r="L391" s="5"/>
      <c r="M391" s="5"/>
      <c r="N391" s="5"/>
      <c r="O391" s="5"/>
      <c r="P391" s="344"/>
      <c r="Q391" s="338"/>
      <c r="R391" s="338"/>
      <c r="S391" s="338"/>
      <c r="T391" s="338"/>
      <c r="U391" s="338"/>
      <c r="V391" s="338"/>
      <c r="W391" s="338"/>
      <c r="X391" s="338"/>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c r="CB391" s="5"/>
      <c r="CC391" s="5"/>
      <c r="CD391" s="5"/>
      <c r="CE391" s="5"/>
      <c r="CF391" s="5"/>
      <c r="CG391" s="5"/>
      <c r="CH391" s="5"/>
      <c r="CI391" s="5"/>
      <c r="CJ391" s="5"/>
      <c r="CK391" s="6"/>
      <c r="CL391" s="6"/>
      <c r="CM391" s="6"/>
      <c r="CN391" s="6"/>
    </row>
    <row r="392" spans="1:92" x14ac:dyDescent="0.25">
      <c r="A392" s="1"/>
      <c r="B392" s="5"/>
      <c r="C392" s="5"/>
      <c r="D392" s="5"/>
      <c r="E392" s="5"/>
      <c r="F392" s="18"/>
      <c r="G392" s="5"/>
      <c r="H392" s="17"/>
      <c r="I392" s="5"/>
      <c r="J392" s="5"/>
      <c r="K392" s="5"/>
      <c r="L392" s="5"/>
      <c r="M392" s="5"/>
      <c r="N392" s="5"/>
      <c r="O392" s="5"/>
      <c r="P392" s="344"/>
      <c r="Q392" s="338"/>
      <c r="R392" s="338"/>
      <c r="S392" s="338"/>
      <c r="T392" s="338"/>
      <c r="U392" s="338"/>
      <c r="V392" s="338"/>
      <c r="W392" s="338"/>
      <c r="X392" s="338"/>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c r="CB392" s="5"/>
      <c r="CC392" s="5"/>
      <c r="CD392" s="5"/>
      <c r="CE392" s="5"/>
      <c r="CF392" s="5"/>
      <c r="CG392" s="5"/>
      <c r="CH392" s="5"/>
      <c r="CI392" s="5"/>
      <c r="CJ392" s="5"/>
      <c r="CK392" s="6"/>
      <c r="CL392" s="6"/>
      <c r="CM392" s="6"/>
      <c r="CN392" s="6"/>
    </row>
    <row r="393" spans="1:92" x14ac:dyDescent="0.25">
      <c r="A393" s="1"/>
      <c r="B393" s="5"/>
      <c r="C393" s="5"/>
      <c r="D393" s="5"/>
      <c r="E393" s="5"/>
      <c r="F393" s="18"/>
      <c r="G393" s="5"/>
      <c r="H393" s="17"/>
      <c r="I393" s="5"/>
      <c r="J393" s="5"/>
      <c r="K393" s="5"/>
      <c r="L393" s="5"/>
      <c r="M393" s="5"/>
      <c r="N393" s="5"/>
      <c r="O393" s="5"/>
      <c r="P393" s="344"/>
      <c r="Q393" s="338"/>
      <c r="R393" s="338"/>
      <c r="S393" s="338"/>
      <c r="T393" s="338"/>
      <c r="U393" s="338"/>
      <c r="V393" s="338"/>
      <c r="W393" s="338"/>
      <c r="X393" s="338"/>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c r="CB393" s="5"/>
      <c r="CC393" s="5"/>
      <c r="CD393" s="5"/>
      <c r="CE393" s="5"/>
      <c r="CF393" s="5"/>
      <c r="CG393" s="5"/>
      <c r="CH393" s="5"/>
      <c r="CI393" s="5"/>
      <c r="CJ393" s="5"/>
      <c r="CK393" s="6"/>
      <c r="CL393" s="6"/>
      <c r="CM393" s="6"/>
      <c r="CN393" s="6"/>
    </row>
    <row r="394" spans="1:92" x14ac:dyDescent="0.25">
      <c r="A394" s="1"/>
      <c r="B394" s="5"/>
      <c r="C394" s="5"/>
      <c r="D394" s="5"/>
      <c r="E394" s="5"/>
      <c r="F394" s="18"/>
      <c r="G394" s="5"/>
      <c r="H394" s="17"/>
      <c r="I394" s="5"/>
      <c r="J394" s="5"/>
      <c r="K394" s="5"/>
      <c r="L394" s="5"/>
      <c r="M394" s="5"/>
      <c r="N394" s="5"/>
      <c r="O394" s="5"/>
      <c r="P394" s="344"/>
      <c r="Q394" s="338"/>
      <c r="R394" s="338"/>
      <c r="S394" s="338"/>
      <c r="T394" s="338"/>
      <c r="U394" s="338"/>
      <c r="V394" s="338"/>
      <c r="W394" s="338"/>
      <c r="X394" s="338"/>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c r="CB394" s="5"/>
      <c r="CC394" s="5"/>
      <c r="CD394" s="5"/>
      <c r="CE394" s="5"/>
      <c r="CF394" s="5"/>
      <c r="CG394" s="5"/>
      <c r="CH394" s="5"/>
      <c r="CI394" s="5"/>
      <c r="CJ394" s="5"/>
      <c r="CK394" s="6"/>
      <c r="CL394" s="6"/>
      <c r="CM394" s="6"/>
      <c r="CN394" s="6"/>
    </row>
    <row r="395" spans="1:92" x14ac:dyDescent="0.25">
      <c r="A395" s="1"/>
      <c r="B395" s="5"/>
      <c r="C395" s="5"/>
      <c r="D395" s="5"/>
      <c r="E395" s="5"/>
      <c r="F395" s="18"/>
      <c r="G395" s="5"/>
      <c r="H395" s="17"/>
      <c r="I395" s="5"/>
      <c r="J395" s="5"/>
      <c r="K395" s="5"/>
      <c r="L395" s="5"/>
      <c r="M395" s="5"/>
      <c r="N395" s="5"/>
      <c r="O395" s="5"/>
      <c r="P395" s="344"/>
      <c r="Q395" s="338"/>
      <c r="R395" s="338"/>
      <c r="S395" s="338"/>
      <c r="T395" s="338"/>
      <c r="U395" s="338"/>
      <c r="V395" s="338"/>
      <c r="W395" s="338"/>
      <c r="X395" s="338"/>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5"/>
      <c r="CB395" s="5"/>
      <c r="CC395" s="5"/>
      <c r="CD395" s="5"/>
      <c r="CE395" s="5"/>
      <c r="CF395" s="5"/>
      <c r="CG395" s="5"/>
      <c r="CH395" s="5"/>
      <c r="CI395" s="5"/>
      <c r="CJ395" s="5"/>
      <c r="CK395" s="6"/>
      <c r="CL395" s="6"/>
      <c r="CM395" s="6"/>
      <c r="CN395" s="6"/>
    </row>
    <row r="396" spans="1:92" x14ac:dyDescent="0.25">
      <c r="A396" s="1"/>
      <c r="B396" s="5"/>
      <c r="C396" s="5"/>
      <c r="D396" s="5"/>
      <c r="E396" s="5"/>
      <c r="F396" s="18"/>
      <c r="G396" s="5"/>
      <c r="H396" s="17"/>
      <c r="I396" s="5"/>
      <c r="J396" s="5"/>
      <c r="K396" s="5"/>
      <c r="L396" s="5"/>
      <c r="M396" s="5"/>
      <c r="N396" s="5"/>
      <c r="O396" s="5"/>
      <c r="P396" s="344"/>
      <c r="Q396" s="338"/>
      <c r="R396" s="338"/>
      <c r="S396" s="338"/>
      <c r="T396" s="338"/>
      <c r="U396" s="338"/>
      <c r="V396" s="338"/>
      <c r="W396" s="338"/>
      <c r="X396" s="338"/>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6"/>
      <c r="CL396" s="6"/>
      <c r="CM396" s="6"/>
      <c r="CN396" s="6"/>
    </row>
    <row r="397" spans="1:92" x14ac:dyDescent="0.25">
      <c r="A397" s="1"/>
      <c r="B397" s="5"/>
      <c r="C397" s="5"/>
      <c r="D397" s="5"/>
      <c r="E397" s="5"/>
      <c r="F397" s="18"/>
      <c r="G397" s="5"/>
      <c r="H397" s="17"/>
      <c r="I397" s="5"/>
      <c r="J397" s="5"/>
      <c r="K397" s="5"/>
      <c r="L397" s="5"/>
      <c r="M397" s="5"/>
      <c r="N397" s="5"/>
      <c r="O397" s="5"/>
      <c r="P397" s="344"/>
      <c r="Q397" s="338"/>
      <c r="R397" s="338"/>
      <c r="S397" s="338"/>
      <c r="T397" s="338"/>
      <c r="U397" s="338"/>
      <c r="V397" s="338"/>
      <c r="W397" s="338"/>
      <c r="X397" s="338"/>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c r="CB397" s="5"/>
      <c r="CC397" s="5"/>
      <c r="CD397" s="5"/>
      <c r="CE397" s="5"/>
      <c r="CF397" s="5"/>
      <c r="CG397" s="5"/>
      <c r="CH397" s="5"/>
      <c r="CI397" s="5"/>
      <c r="CJ397" s="5"/>
      <c r="CK397" s="6"/>
      <c r="CL397" s="6"/>
      <c r="CM397" s="6"/>
      <c r="CN397" s="6"/>
    </row>
    <row r="398" spans="1:92" x14ac:dyDescent="0.25">
      <c r="A398" s="1"/>
      <c r="B398" s="5"/>
      <c r="C398" s="5"/>
      <c r="D398" s="5"/>
      <c r="E398" s="5"/>
      <c r="F398" s="18"/>
      <c r="G398" s="5"/>
      <c r="H398" s="17"/>
      <c r="I398" s="5"/>
      <c r="J398" s="5"/>
      <c r="K398" s="5"/>
      <c r="L398" s="5"/>
      <c r="M398" s="5"/>
      <c r="N398" s="5"/>
      <c r="O398" s="5"/>
      <c r="P398" s="344"/>
      <c r="Q398" s="338"/>
      <c r="R398" s="338"/>
      <c r="S398" s="338"/>
      <c r="T398" s="338"/>
      <c r="U398" s="338"/>
      <c r="V398" s="338"/>
      <c r="W398" s="338"/>
      <c r="X398" s="338"/>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6"/>
      <c r="CL398" s="6"/>
      <c r="CM398" s="6"/>
      <c r="CN398" s="6"/>
    </row>
    <row r="399" spans="1:92" x14ac:dyDescent="0.25">
      <c r="A399" s="1"/>
      <c r="B399" s="5"/>
      <c r="C399" s="5"/>
      <c r="D399" s="5"/>
      <c r="E399" s="5"/>
      <c r="F399" s="18"/>
      <c r="G399" s="5"/>
      <c r="H399" s="17"/>
      <c r="I399" s="5"/>
      <c r="J399" s="5"/>
      <c r="K399" s="5"/>
      <c r="L399" s="5"/>
      <c r="M399" s="5"/>
      <c r="N399" s="5"/>
      <c r="O399" s="5"/>
      <c r="P399" s="344"/>
      <c r="Q399" s="338"/>
      <c r="R399" s="338"/>
      <c r="S399" s="338"/>
      <c r="T399" s="338"/>
      <c r="U399" s="338"/>
      <c r="V399" s="338"/>
      <c r="W399" s="338"/>
      <c r="X399" s="338"/>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6"/>
      <c r="CL399" s="6"/>
      <c r="CM399" s="6"/>
      <c r="CN399" s="6"/>
    </row>
    <row r="400" spans="1:92" x14ac:dyDescent="0.25">
      <c r="A400" s="1"/>
      <c r="B400" s="5"/>
      <c r="C400" s="5"/>
      <c r="D400" s="5"/>
      <c r="E400" s="5"/>
      <c r="F400" s="18"/>
      <c r="G400" s="5"/>
      <c r="H400" s="17"/>
      <c r="I400" s="5"/>
      <c r="J400" s="5"/>
      <c r="K400" s="5"/>
      <c r="L400" s="5"/>
      <c r="M400" s="5"/>
      <c r="N400" s="5"/>
      <c r="O400" s="5"/>
      <c r="P400" s="344"/>
      <c r="Q400" s="338"/>
      <c r="R400" s="338"/>
      <c r="S400" s="338"/>
      <c r="T400" s="338"/>
      <c r="U400" s="338"/>
      <c r="V400" s="338"/>
      <c r="W400" s="338"/>
      <c r="X400" s="338"/>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6"/>
      <c r="CL400" s="6"/>
      <c r="CM400" s="6"/>
      <c r="CN400" s="6"/>
    </row>
    <row r="401" spans="1:92" x14ac:dyDescent="0.25">
      <c r="A401" s="1"/>
      <c r="B401" s="5"/>
      <c r="C401" s="5"/>
      <c r="D401" s="5"/>
      <c r="E401" s="5"/>
      <c r="F401" s="18"/>
      <c r="G401" s="5"/>
      <c r="H401" s="17"/>
      <c r="I401" s="5"/>
      <c r="J401" s="5"/>
      <c r="K401" s="5"/>
      <c r="L401" s="5"/>
      <c r="M401" s="5"/>
      <c r="N401" s="5"/>
      <c r="O401" s="5"/>
      <c r="P401" s="344"/>
      <c r="Q401" s="338"/>
      <c r="R401" s="338"/>
      <c r="S401" s="338"/>
      <c r="T401" s="338"/>
      <c r="U401" s="338"/>
      <c r="V401" s="338"/>
      <c r="W401" s="338"/>
      <c r="X401" s="338"/>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6"/>
      <c r="CL401" s="6"/>
      <c r="CM401" s="6"/>
      <c r="CN401" s="6"/>
    </row>
    <row r="402" spans="1:92" x14ac:dyDescent="0.25">
      <c r="A402" s="1"/>
      <c r="B402" s="5"/>
      <c r="C402" s="5"/>
      <c r="D402" s="5"/>
      <c r="E402" s="5"/>
      <c r="F402" s="18"/>
      <c r="G402" s="5"/>
      <c r="H402" s="17"/>
      <c r="I402" s="5"/>
      <c r="J402" s="5"/>
      <c r="K402" s="5"/>
      <c r="L402" s="5"/>
      <c r="M402" s="5"/>
      <c r="N402" s="5"/>
      <c r="O402" s="5"/>
      <c r="P402" s="344"/>
      <c r="Q402" s="338"/>
      <c r="R402" s="338"/>
      <c r="S402" s="338"/>
      <c r="T402" s="338"/>
      <c r="U402" s="338"/>
      <c r="V402" s="338"/>
      <c r="W402" s="338"/>
      <c r="X402" s="338"/>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6"/>
      <c r="CL402" s="6"/>
      <c r="CM402" s="6"/>
      <c r="CN402" s="6"/>
    </row>
    <row r="403" spans="1:92" x14ac:dyDescent="0.25">
      <c r="A403" s="1"/>
      <c r="B403" s="5"/>
      <c r="C403" s="5"/>
      <c r="D403" s="5"/>
      <c r="E403" s="5"/>
      <c r="F403" s="18"/>
      <c r="G403" s="5"/>
      <c r="H403" s="17"/>
      <c r="I403" s="5"/>
      <c r="J403" s="5"/>
      <c r="K403" s="5"/>
      <c r="L403" s="5"/>
      <c r="M403" s="5"/>
      <c r="N403" s="5"/>
      <c r="O403" s="5"/>
      <c r="P403" s="344"/>
      <c r="Q403" s="338"/>
      <c r="R403" s="338"/>
      <c r="S403" s="338"/>
      <c r="T403" s="338"/>
      <c r="U403" s="338"/>
      <c r="V403" s="338"/>
      <c r="W403" s="338"/>
      <c r="X403" s="338"/>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6"/>
      <c r="CL403" s="6"/>
      <c r="CM403" s="6"/>
      <c r="CN403" s="6"/>
    </row>
    <row r="404" spans="1:92" x14ac:dyDescent="0.25">
      <c r="A404" s="1"/>
      <c r="B404" s="5"/>
      <c r="C404" s="5"/>
      <c r="D404" s="5"/>
      <c r="E404" s="5"/>
      <c r="F404" s="18"/>
      <c r="G404" s="5"/>
      <c r="H404" s="17"/>
      <c r="I404" s="5"/>
      <c r="J404" s="5"/>
      <c r="K404" s="5"/>
      <c r="L404" s="5"/>
      <c r="M404" s="5"/>
      <c r="N404" s="5"/>
      <c r="O404" s="5"/>
      <c r="P404" s="344"/>
      <c r="Q404" s="338"/>
      <c r="R404" s="338"/>
      <c r="S404" s="338"/>
      <c r="T404" s="338"/>
      <c r="U404" s="338"/>
      <c r="V404" s="338"/>
      <c r="W404" s="338"/>
      <c r="X404" s="338"/>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6"/>
      <c r="CL404" s="6"/>
      <c r="CM404" s="6"/>
      <c r="CN404" s="6"/>
    </row>
    <row r="405" spans="1:92" x14ac:dyDescent="0.25">
      <c r="A405" s="1"/>
      <c r="B405" s="5"/>
      <c r="C405" s="5"/>
      <c r="D405" s="5"/>
      <c r="E405" s="5"/>
      <c r="F405" s="18"/>
      <c r="G405" s="5"/>
      <c r="H405" s="17"/>
      <c r="I405" s="5"/>
      <c r="J405" s="5"/>
      <c r="K405" s="5"/>
      <c r="L405" s="5"/>
      <c r="M405" s="5"/>
      <c r="N405" s="5"/>
      <c r="O405" s="5"/>
      <c r="P405" s="344"/>
      <c r="Q405" s="338"/>
      <c r="R405" s="338"/>
      <c r="S405" s="338"/>
      <c r="T405" s="338"/>
      <c r="U405" s="338"/>
      <c r="V405" s="338"/>
      <c r="W405" s="338"/>
      <c r="X405" s="338"/>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6"/>
      <c r="CL405" s="6"/>
      <c r="CM405" s="6"/>
      <c r="CN405" s="6"/>
    </row>
    <row r="406" spans="1:92" x14ac:dyDescent="0.25">
      <c r="A406" s="1"/>
      <c r="B406" s="5"/>
      <c r="C406" s="5"/>
      <c r="D406" s="5"/>
      <c r="E406" s="5"/>
      <c r="F406" s="18"/>
      <c r="G406" s="5"/>
      <c r="H406" s="17"/>
      <c r="I406" s="5"/>
      <c r="J406" s="5"/>
      <c r="K406" s="5"/>
      <c r="L406" s="5"/>
      <c r="M406" s="5"/>
      <c r="N406" s="5"/>
      <c r="O406" s="5"/>
      <c r="P406" s="344"/>
      <c r="Q406" s="338"/>
      <c r="R406" s="338"/>
      <c r="S406" s="338"/>
      <c r="T406" s="338"/>
      <c r="U406" s="338"/>
      <c r="V406" s="338"/>
      <c r="W406" s="338"/>
      <c r="X406" s="338"/>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6"/>
      <c r="CL406" s="6"/>
      <c r="CM406" s="6"/>
      <c r="CN406" s="6"/>
    </row>
    <row r="407" spans="1:92" x14ac:dyDescent="0.25">
      <c r="A407" s="1"/>
      <c r="B407" s="5"/>
      <c r="C407" s="5"/>
      <c r="D407" s="5"/>
      <c r="E407" s="5"/>
      <c r="F407" s="18"/>
      <c r="G407" s="5"/>
      <c r="H407" s="17"/>
      <c r="I407" s="5"/>
      <c r="J407" s="5"/>
      <c r="K407" s="5"/>
      <c r="L407" s="5"/>
      <c r="M407" s="5"/>
      <c r="N407" s="5"/>
      <c r="O407" s="5"/>
      <c r="P407" s="344"/>
      <c r="Q407" s="338"/>
      <c r="R407" s="338"/>
      <c r="S407" s="338"/>
      <c r="T407" s="338"/>
      <c r="U407" s="338"/>
      <c r="V407" s="338"/>
      <c r="W407" s="338"/>
      <c r="X407" s="338"/>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6"/>
      <c r="CL407" s="6"/>
      <c r="CM407" s="6"/>
      <c r="CN407" s="6"/>
    </row>
    <row r="408" spans="1:92" x14ac:dyDescent="0.25">
      <c r="A408" s="1"/>
      <c r="B408" s="5"/>
      <c r="C408" s="5"/>
      <c r="D408" s="5"/>
      <c r="E408" s="5"/>
      <c r="F408" s="18"/>
      <c r="G408" s="5"/>
      <c r="H408" s="17"/>
      <c r="I408" s="5"/>
      <c r="J408" s="5"/>
      <c r="K408" s="5"/>
      <c r="L408" s="5"/>
      <c r="M408" s="5"/>
      <c r="N408" s="5"/>
      <c r="O408" s="5"/>
      <c r="P408" s="344"/>
      <c r="Q408" s="338"/>
      <c r="R408" s="338"/>
      <c r="S408" s="338"/>
      <c r="T408" s="338"/>
      <c r="U408" s="338"/>
      <c r="V408" s="338"/>
      <c r="W408" s="338"/>
      <c r="X408" s="338"/>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6"/>
      <c r="CL408" s="6"/>
      <c r="CM408" s="6"/>
      <c r="CN408" s="6"/>
    </row>
    <row r="409" spans="1:92" x14ac:dyDescent="0.25">
      <c r="A409" s="1"/>
      <c r="B409" s="5"/>
      <c r="C409" s="5"/>
      <c r="D409" s="5"/>
      <c r="E409" s="5"/>
      <c r="F409" s="18"/>
      <c r="G409" s="5"/>
      <c r="H409" s="17"/>
      <c r="I409" s="5"/>
      <c r="J409" s="5"/>
      <c r="K409" s="5"/>
      <c r="L409" s="5"/>
      <c r="M409" s="5"/>
      <c r="N409" s="5"/>
      <c r="O409" s="5"/>
      <c r="P409" s="344"/>
      <c r="Q409" s="338"/>
      <c r="R409" s="338"/>
      <c r="S409" s="338"/>
      <c r="T409" s="338"/>
      <c r="U409" s="338"/>
      <c r="V409" s="338"/>
      <c r="W409" s="338"/>
      <c r="X409" s="338"/>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6"/>
      <c r="CL409" s="6"/>
      <c r="CM409" s="6"/>
      <c r="CN409" s="6"/>
    </row>
    <row r="410" spans="1:92" x14ac:dyDescent="0.25">
      <c r="A410" s="1"/>
      <c r="B410" s="5"/>
      <c r="C410" s="5"/>
      <c r="D410" s="5"/>
      <c r="E410" s="5"/>
      <c r="F410" s="18"/>
      <c r="G410" s="5"/>
      <c r="H410" s="17"/>
      <c r="I410" s="5"/>
      <c r="J410" s="5"/>
      <c r="K410" s="5"/>
      <c r="L410" s="5"/>
      <c r="M410" s="5"/>
      <c r="N410" s="5"/>
      <c r="O410" s="5"/>
      <c r="P410" s="344"/>
      <c r="Q410" s="338"/>
      <c r="R410" s="338"/>
      <c r="S410" s="338"/>
      <c r="T410" s="338"/>
      <c r="U410" s="338"/>
      <c r="V410" s="338"/>
      <c r="W410" s="338"/>
      <c r="X410" s="338"/>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6"/>
      <c r="CL410" s="6"/>
      <c r="CM410" s="6"/>
      <c r="CN410" s="6"/>
    </row>
    <row r="411" spans="1:92" x14ac:dyDescent="0.25">
      <c r="A411" s="1"/>
      <c r="B411" s="5"/>
      <c r="C411" s="5"/>
      <c r="D411" s="5"/>
      <c r="E411" s="5"/>
      <c r="F411" s="18"/>
      <c r="G411" s="5"/>
      <c r="H411" s="17"/>
      <c r="I411" s="5"/>
      <c r="J411" s="5"/>
      <c r="K411" s="5"/>
      <c r="L411" s="5"/>
      <c r="M411" s="5"/>
      <c r="N411" s="5"/>
      <c r="O411" s="5"/>
      <c r="P411" s="344"/>
      <c r="Q411" s="338"/>
      <c r="R411" s="338"/>
      <c r="S411" s="338"/>
      <c r="T411" s="338"/>
      <c r="U411" s="338"/>
      <c r="V411" s="338"/>
      <c r="W411" s="338"/>
      <c r="X411" s="338"/>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6"/>
      <c r="CL411" s="6"/>
      <c r="CM411" s="6"/>
      <c r="CN411" s="6"/>
    </row>
    <row r="412" spans="1:92" x14ac:dyDescent="0.25">
      <c r="A412" s="1"/>
      <c r="B412" s="5"/>
      <c r="C412" s="5"/>
      <c r="D412" s="5"/>
      <c r="E412" s="5"/>
      <c r="F412" s="18"/>
      <c r="G412" s="5"/>
      <c r="H412" s="17"/>
      <c r="I412" s="5"/>
      <c r="J412" s="5"/>
      <c r="K412" s="5"/>
      <c r="L412" s="5"/>
      <c r="M412" s="5"/>
      <c r="N412" s="5"/>
      <c r="O412" s="5"/>
      <c r="P412" s="344"/>
      <c r="Q412" s="338"/>
      <c r="R412" s="338"/>
      <c r="S412" s="338"/>
      <c r="T412" s="338"/>
      <c r="U412" s="338"/>
      <c r="V412" s="338"/>
      <c r="W412" s="338"/>
      <c r="X412" s="338"/>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6"/>
      <c r="CL412" s="6"/>
      <c r="CM412" s="6"/>
      <c r="CN412" s="6"/>
    </row>
    <row r="413" spans="1:92" x14ac:dyDescent="0.25">
      <c r="A413" s="1"/>
      <c r="B413" s="5"/>
      <c r="C413" s="5"/>
      <c r="D413" s="5"/>
      <c r="E413" s="5"/>
      <c r="F413" s="18"/>
      <c r="G413" s="5"/>
      <c r="H413" s="17"/>
      <c r="I413" s="5"/>
      <c r="J413" s="5"/>
      <c r="K413" s="5"/>
      <c r="L413" s="5"/>
      <c r="M413" s="5"/>
      <c r="N413" s="5"/>
      <c r="O413" s="5"/>
      <c r="P413" s="344"/>
      <c r="Q413" s="338"/>
      <c r="R413" s="338"/>
      <c r="S413" s="338"/>
      <c r="T413" s="338"/>
      <c r="U413" s="338"/>
      <c r="V413" s="338"/>
      <c r="W413" s="338"/>
      <c r="X413" s="338"/>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6"/>
      <c r="CL413" s="6"/>
      <c r="CM413" s="6"/>
      <c r="CN413" s="6"/>
    </row>
    <row r="414" spans="1:92" x14ac:dyDescent="0.25">
      <c r="A414" s="1"/>
      <c r="B414" s="5"/>
      <c r="C414" s="5"/>
      <c r="D414" s="5"/>
      <c r="E414" s="5"/>
      <c r="F414" s="18"/>
      <c r="G414" s="5"/>
      <c r="H414" s="17"/>
      <c r="I414" s="5"/>
      <c r="J414" s="5"/>
      <c r="K414" s="5"/>
      <c r="L414" s="5"/>
      <c r="M414" s="5"/>
      <c r="N414" s="5"/>
      <c r="O414" s="5"/>
      <c r="P414" s="344"/>
      <c r="Q414" s="338"/>
      <c r="R414" s="338"/>
      <c r="S414" s="338"/>
      <c r="T414" s="338"/>
      <c r="U414" s="338"/>
      <c r="V414" s="338"/>
      <c r="W414" s="338"/>
      <c r="X414" s="338"/>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6"/>
      <c r="CL414" s="6"/>
      <c r="CM414" s="6"/>
      <c r="CN414" s="6"/>
    </row>
    <row r="415" spans="1:92" x14ac:dyDescent="0.25">
      <c r="A415" s="1"/>
      <c r="B415" s="5"/>
      <c r="C415" s="5"/>
      <c r="D415" s="5"/>
      <c r="E415" s="5"/>
      <c r="F415" s="18"/>
      <c r="G415" s="5"/>
      <c r="H415" s="17"/>
      <c r="I415" s="5"/>
      <c r="J415" s="5"/>
      <c r="K415" s="5"/>
      <c r="L415" s="5"/>
      <c r="M415" s="5"/>
      <c r="N415" s="5"/>
      <c r="O415" s="5"/>
      <c r="P415" s="344"/>
      <c r="Q415" s="338"/>
      <c r="R415" s="338"/>
      <c r="S415" s="338"/>
      <c r="T415" s="338"/>
      <c r="U415" s="338"/>
      <c r="V415" s="338"/>
      <c r="W415" s="338"/>
      <c r="X415" s="338"/>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6"/>
      <c r="CL415" s="6"/>
      <c r="CM415" s="6"/>
      <c r="CN415" s="6"/>
    </row>
    <row r="416" spans="1:92" x14ac:dyDescent="0.25">
      <c r="A416" s="1"/>
      <c r="B416" s="5"/>
      <c r="C416" s="5"/>
      <c r="D416" s="5"/>
      <c r="E416" s="5"/>
      <c r="F416" s="18"/>
      <c r="G416" s="5"/>
      <c r="H416" s="17"/>
      <c r="I416" s="5"/>
      <c r="J416" s="5"/>
      <c r="K416" s="5"/>
      <c r="L416" s="5"/>
      <c r="M416" s="5"/>
      <c r="N416" s="5"/>
      <c r="O416" s="5"/>
      <c r="P416" s="344"/>
      <c r="Q416" s="338"/>
      <c r="R416" s="338"/>
      <c r="S416" s="338"/>
      <c r="T416" s="338"/>
      <c r="U416" s="338"/>
      <c r="V416" s="338"/>
      <c r="W416" s="338"/>
      <c r="X416" s="338"/>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6"/>
      <c r="CL416" s="6"/>
      <c r="CM416" s="6"/>
      <c r="CN416" s="6"/>
    </row>
    <row r="417" spans="1:92" x14ac:dyDescent="0.25">
      <c r="A417" s="1"/>
      <c r="B417" s="5"/>
      <c r="C417" s="5"/>
      <c r="D417" s="5"/>
      <c r="E417" s="5"/>
      <c r="F417" s="18"/>
      <c r="G417" s="5"/>
      <c r="H417" s="17"/>
      <c r="I417" s="5"/>
      <c r="J417" s="5"/>
      <c r="K417" s="5"/>
      <c r="L417" s="5"/>
      <c r="M417" s="5"/>
      <c r="N417" s="5"/>
      <c r="O417" s="5"/>
      <c r="P417" s="344"/>
      <c r="Q417" s="338"/>
      <c r="R417" s="338"/>
      <c r="S417" s="338"/>
      <c r="T417" s="338"/>
      <c r="U417" s="338"/>
      <c r="V417" s="338"/>
      <c r="W417" s="338"/>
      <c r="X417" s="338"/>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6"/>
      <c r="CL417" s="6"/>
      <c r="CM417" s="6"/>
      <c r="CN417" s="6"/>
    </row>
    <row r="418" spans="1:92" x14ac:dyDescent="0.25">
      <c r="A418" s="1"/>
      <c r="B418" s="5"/>
      <c r="C418" s="5"/>
      <c r="D418" s="5"/>
      <c r="E418" s="5"/>
      <c r="F418" s="18"/>
      <c r="G418" s="5"/>
      <c r="H418" s="17"/>
      <c r="I418" s="5"/>
      <c r="J418" s="5"/>
      <c r="K418" s="5"/>
      <c r="L418" s="5"/>
      <c r="M418" s="5"/>
      <c r="N418" s="5"/>
      <c r="O418" s="5"/>
      <c r="P418" s="344"/>
      <c r="Q418" s="338"/>
      <c r="R418" s="338"/>
      <c r="S418" s="338"/>
      <c r="T418" s="338"/>
      <c r="U418" s="338"/>
      <c r="V418" s="338"/>
      <c r="W418" s="338"/>
      <c r="X418" s="338"/>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6"/>
      <c r="CL418" s="6"/>
      <c r="CM418" s="6"/>
      <c r="CN418" s="6"/>
    </row>
    <row r="419" spans="1:92" x14ac:dyDescent="0.25">
      <c r="A419" s="1"/>
      <c r="B419" s="5"/>
      <c r="C419" s="5"/>
      <c r="D419" s="5"/>
      <c r="E419" s="5"/>
      <c r="F419" s="18"/>
      <c r="G419" s="5"/>
      <c r="H419" s="17"/>
      <c r="I419" s="5"/>
      <c r="J419" s="5"/>
      <c r="K419" s="5"/>
      <c r="L419" s="5"/>
      <c r="M419" s="5"/>
      <c r="N419" s="5"/>
      <c r="O419" s="5"/>
      <c r="P419" s="344"/>
      <c r="Q419" s="338"/>
      <c r="R419" s="338"/>
      <c r="S419" s="338"/>
      <c r="T419" s="338"/>
      <c r="U419" s="338"/>
      <c r="V419" s="338"/>
      <c r="W419" s="338"/>
      <c r="X419" s="338"/>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6"/>
      <c r="CL419" s="6"/>
      <c r="CM419" s="6"/>
      <c r="CN419" s="6"/>
    </row>
    <row r="420" spans="1:92" x14ac:dyDescent="0.25">
      <c r="A420" s="1"/>
      <c r="B420" s="5"/>
      <c r="C420" s="5"/>
      <c r="D420" s="5"/>
      <c r="E420" s="5"/>
      <c r="F420" s="18"/>
      <c r="G420" s="5"/>
      <c r="H420" s="17"/>
      <c r="I420" s="5"/>
      <c r="J420" s="5"/>
      <c r="K420" s="5"/>
      <c r="L420" s="5"/>
      <c r="M420" s="5"/>
      <c r="N420" s="5"/>
      <c r="O420" s="5"/>
      <c r="P420" s="344"/>
      <c r="Q420" s="338"/>
      <c r="R420" s="338"/>
      <c r="S420" s="338"/>
      <c r="T420" s="338"/>
      <c r="U420" s="338"/>
      <c r="V420" s="338"/>
      <c r="W420" s="338"/>
      <c r="X420" s="338"/>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6"/>
      <c r="CL420" s="6"/>
      <c r="CM420" s="6"/>
      <c r="CN420" s="6"/>
    </row>
    <row r="421" spans="1:92" x14ac:dyDescent="0.25">
      <c r="A421" s="1"/>
      <c r="B421" s="5"/>
      <c r="C421" s="5"/>
      <c r="D421" s="5"/>
      <c r="E421" s="5"/>
      <c r="F421" s="18"/>
      <c r="G421" s="5"/>
      <c r="H421" s="17"/>
      <c r="I421" s="5"/>
      <c r="J421" s="5"/>
      <c r="K421" s="5"/>
      <c r="L421" s="5"/>
      <c r="M421" s="5"/>
      <c r="N421" s="5"/>
      <c r="O421" s="5"/>
      <c r="P421" s="344"/>
      <c r="Q421" s="338"/>
      <c r="R421" s="338"/>
      <c r="S421" s="338"/>
      <c r="T421" s="338"/>
      <c r="U421" s="338"/>
      <c r="V421" s="338"/>
      <c r="W421" s="338"/>
      <c r="X421" s="338"/>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6"/>
      <c r="CL421" s="6"/>
      <c r="CM421" s="6"/>
      <c r="CN421" s="6"/>
    </row>
    <row r="422" spans="1:92" x14ac:dyDescent="0.25">
      <c r="A422" s="1"/>
      <c r="B422" s="5"/>
      <c r="C422" s="5"/>
      <c r="D422" s="5"/>
      <c r="E422" s="5"/>
      <c r="F422" s="18"/>
      <c r="G422" s="5"/>
      <c r="H422" s="17"/>
      <c r="I422" s="5"/>
      <c r="J422" s="5"/>
      <c r="K422" s="5"/>
      <c r="L422" s="5"/>
      <c r="M422" s="5"/>
      <c r="N422" s="5"/>
      <c r="O422" s="5"/>
      <c r="P422" s="344"/>
      <c r="Q422" s="338"/>
      <c r="R422" s="338"/>
      <c r="S422" s="338"/>
      <c r="T422" s="338"/>
      <c r="U422" s="338"/>
      <c r="V422" s="338"/>
      <c r="W422" s="338"/>
      <c r="X422" s="338"/>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6"/>
      <c r="CL422" s="6"/>
      <c r="CM422" s="6"/>
      <c r="CN422" s="6"/>
    </row>
    <row r="423" spans="1:92" x14ac:dyDescent="0.25">
      <c r="A423" s="1"/>
      <c r="B423" s="5"/>
      <c r="C423" s="5"/>
      <c r="D423" s="5"/>
      <c r="E423" s="5"/>
      <c r="F423" s="18"/>
      <c r="G423" s="5"/>
      <c r="H423" s="17"/>
      <c r="I423" s="5"/>
      <c r="J423" s="5"/>
      <c r="K423" s="5"/>
      <c r="L423" s="5"/>
      <c r="M423" s="5"/>
      <c r="N423" s="5"/>
      <c r="O423" s="5"/>
      <c r="P423" s="344"/>
      <c r="Q423" s="338"/>
      <c r="R423" s="338"/>
      <c r="S423" s="338"/>
      <c r="T423" s="338"/>
      <c r="U423" s="338"/>
      <c r="V423" s="338"/>
      <c r="W423" s="338"/>
      <c r="X423" s="338"/>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6"/>
      <c r="CL423" s="6"/>
      <c r="CM423" s="6"/>
      <c r="CN423" s="6"/>
    </row>
    <row r="424" spans="1:92" x14ac:dyDescent="0.25">
      <c r="A424" s="1"/>
      <c r="B424" s="5"/>
      <c r="C424" s="5"/>
      <c r="D424" s="5"/>
      <c r="E424" s="5"/>
      <c r="F424" s="18"/>
      <c r="G424" s="5"/>
      <c r="H424" s="17"/>
      <c r="I424" s="5"/>
      <c r="J424" s="5"/>
      <c r="K424" s="5"/>
      <c r="L424" s="5"/>
      <c r="M424" s="5"/>
      <c r="N424" s="5"/>
      <c r="O424" s="5"/>
      <c r="P424" s="344"/>
      <c r="Q424" s="338"/>
      <c r="R424" s="338"/>
      <c r="S424" s="338"/>
      <c r="T424" s="338"/>
      <c r="U424" s="338"/>
      <c r="V424" s="338"/>
      <c r="W424" s="338"/>
      <c r="X424" s="338"/>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6"/>
      <c r="CL424" s="6"/>
      <c r="CM424" s="6"/>
      <c r="CN424" s="6"/>
    </row>
    <row r="425" spans="1:92" x14ac:dyDescent="0.25">
      <c r="A425" s="1"/>
      <c r="B425" s="5"/>
      <c r="C425" s="5"/>
      <c r="D425" s="5"/>
      <c r="E425" s="5"/>
      <c r="F425" s="18"/>
      <c r="G425" s="5"/>
      <c r="H425" s="17"/>
      <c r="I425" s="5"/>
      <c r="J425" s="5"/>
      <c r="K425" s="5"/>
      <c r="L425" s="5"/>
      <c r="M425" s="5"/>
      <c r="N425" s="5"/>
      <c r="O425" s="5"/>
      <c r="P425" s="344"/>
      <c r="Q425" s="338"/>
      <c r="R425" s="338"/>
      <c r="S425" s="338"/>
      <c r="T425" s="338"/>
      <c r="U425" s="338"/>
      <c r="V425" s="338"/>
      <c r="W425" s="338"/>
      <c r="X425" s="338"/>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6"/>
      <c r="CL425" s="6"/>
      <c r="CM425" s="6"/>
      <c r="CN425" s="6"/>
    </row>
    <row r="426" spans="1:92" x14ac:dyDescent="0.25">
      <c r="A426" s="1"/>
      <c r="B426" s="5"/>
      <c r="C426" s="5"/>
      <c r="D426" s="5"/>
      <c r="E426" s="5"/>
      <c r="F426" s="18"/>
      <c r="G426" s="5"/>
      <c r="H426" s="17"/>
      <c r="I426" s="5"/>
      <c r="J426" s="5"/>
      <c r="K426" s="5"/>
      <c r="L426" s="5"/>
      <c r="M426" s="5"/>
      <c r="N426" s="5"/>
      <c r="O426" s="5"/>
      <c r="P426" s="344"/>
      <c r="Q426" s="338"/>
      <c r="R426" s="338"/>
      <c r="S426" s="338"/>
      <c r="T426" s="338"/>
      <c r="U426" s="338"/>
      <c r="V426" s="338"/>
      <c r="W426" s="338"/>
      <c r="X426" s="338"/>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6"/>
      <c r="CL426" s="6"/>
      <c r="CM426" s="6"/>
      <c r="CN426" s="6"/>
    </row>
    <row r="427" spans="1:92" x14ac:dyDescent="0.25">
      <c r="A427" s="1"/>
      <c r="B427" s="5"/>
      <c r="C427" s="5"/>
      <c r="D427" s="5"/>
      <c r="E427" s="5"/>
      <c r="F427" s="18"/>
      <c r="G427" s="5"/>
      <c r="H427" s="17"/>
      <c r="I427" s="5"/>
      <c r="J427" s="5"/>
      <c r="K427" s="5"/>
      <c r="L427" s="5"/>
      <c r="M427" s="5"/>
      <c r="N427" s="5"/>
      <c r="O427" s="5"/>
      <c r="P427" s="344"/>
      <c r="Q427" s="338"/>
      <c r="R427" s="338"/>
      <c r="S427" s="338"/>
      <c r="T427" s="338"/>
      <c r="U427" s="338"/>
      <c r="V427" s="338"/>
      <c r="W427" s="338"/>
      <c r="X427" s="338"/>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6"/>
      <c r="CL427" s="6"/>
      <c r="CM427" s="6"/>
      <c r="CN427" s="6"/>
    </row>
    <row r="428" spans="1:92" x14ac:dyDescent="0.25">
      <c r="A428" s="1"/>
      <c r="B428" s="5"/>
      <c r="C428" s="5"/>
      <c r="D428" s="5"/>
      <c r="E428" s="5"/>
      <c r="F428" s="18"/>
      <c r="G428" s="5"/>
      <c r="H428" s="17"/>
      <c r="I428" s="5"/>
      <c r="J428" s="5"/>
      <c r="K428" s="5"/>
      <c r="L428" s="5"/>
      <c r="M428" s="5"/>
      <c r="N428" s="5"/>
      <c r="O428" s="5"/>
      <c r="P428" s="344"/>
      <c r="Q428" s="338"/>
      <c r="R428" s="338"/>
      <c r="S428" s="338"/>
      <c r="T428" s="338"/>
      <c r="U428" s="338"/>
      <c r="V428" s="338"/>
      <c r="W428" s="338"/>
      <c r="X428" s="338"/>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6"/>
      <c r="CL428" s="6"/>
      <c r="CM428" s="6"/>
      <c r="CN428" s="6"/>
    </row>
    <row r="429" spans="1:92" x14ac:dyDescent="0.25">
      <c r="A429" s="1"/>
      <c r="B429" s="5"/>
      <c r="C429" s="5"/>
      <c r="D429" s="5"/>
      <c r="E429" s="5"/>
      <c r="F429" s="18"/>
      <c r="G429" s="5"/>
      <c r="H429" s="17"/>
      <c r="I429" s="5"/>
      <c r="J429" s="5"/>
      <c r="K429" s="5"/>
      <c r="L429" s="5"/>
      <c r="M429" s="5"/>
      <c r="N429" s="5"/>
      <c r="O429" s="5"/>
      <c r="P429" s="344"/>
      <c r="Q429" s="338"/>
      <c r="R429" s="338"/>
      <c r="S429" s="338"/>
      <c r="T429" s="338"/>
      <c r="U429" s="338"/>
      <c r="V429" s="338"/>
      <c r="W429" s="338"/>
      <c r="X429" s="338"/>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6"/>
      <c r="CL429" s="6"/>
      <c r="CM429" s="6"/>
      <c r="CN429" s="6"/>
    </row>
    <row r="430" spans="1:92" x14ac:dyDescent="0.25">
      <c r="A430" s="1"/>
      <c r="B430" s="5"/>
      <c r="C430" s="5"/>
      <c r="D430" s="5"/>
      <c r="E430" s="5"/>
      <c r="F430" s="18"/>
      <c r="G430" s="5"/>
      <c r="H430" s="17"/>
      <c r="I430" s="5"/>
      <c r="J430" s="5"/>
      <c r="K430" s="5"/>
      <c r="L430" s="5"/>
      <c r="M430" s="5"/>
      <c r="N430" s="5"/>
      <c r="O430" s="5"/>
      <c r="P430" s="344"/>
      <c r="Q430" s="338"/>
      <c r="R430" s="338"/>
      <c r="S430" s="338"/>
      <c r="T430" s="338"/>
      <c r="U430" s="338"/>
      <c r="V430" s="338"/>
      <c r="W430" s="338"/>
      <c r="X430" s="338"/>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6"/>
      <c r="CL430" s="6"/>
      <c r="CM430" s="6"/>
      <c r="CN430" s="6"/>
    </row>
    <row r="431" spans="1:92" x14ac:dyDescent="0.25">
      <c r="A431" s="1"/>
      <c r="B431" s="5"/>
      <c r="C431" s="5"/>
      <c r="D431" s="5"/>
      <c r="E431" s="5"/>
      <c r="F431" s="18"/>
      <c r="G431" s="5"/>
      <c r="H431" s="17"/>
      <c r="I431" s="5"/>
      <c r="J431" s="5"/>
      <c r="K431" s="5"/>
      <c r="L431" s="5"/>
      <c r="M431" s="5"/>
      <c r="N431" s="5"/>
      <c r="O431" s="5"/>
      <c r="P431" s="344"/>
      <c r="Q431" s="338"/>
      <c r="R431" s="338"/>
      <c r="S431" s="338"/>
      <c r="T431" s="338"/>
      <c r="U431" s="338"/>
      <c r="V431" s="338"/>
      <c r="W431" s="338"/>
      <c r="X431" s="338"/>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6"/>
      <c r="CL431" s="6"/>
      <c r="CM431" s="6"/>
      <c r="CN431" s="6"/>
    </row>
    <row r="432" spans="1:92" x14ac:dyDescent="0.25">
      <c r="A432" s="1"/>
      <c r="B432" s="5"/>
      <c r="C432" s="5"/>
      <c r="D432" s="5"/>
      <c r="E432" s="5"/>
      <c r="F432" s="18"/>
      <c r="G432" s="5"/>
      <c r="H432" s="17"/>
      <c r="I432" s="5"/>
      <c r="J432" s="5"/>
      <c r="K432" s="5"/>
      <c r="L432" s="5"/>
      <c r="M432" s="5"/>
      <c r="N432" s="5"/>
      <c r="O432" s="5"/>
      <c r="P432" s="344"/>
      <c r="Q432" s="338"/>
      <c r="R432" s="338"/>
      <c r="S432" s="338"/>
      <c r="T432" s="338"/>
      <c r="U432" s="338"/>
      <c r="V432" s="338"/>
      <c r="W432" s="338"/>
      <c r="X432" s="338"/>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6"/>
      <c r="CL432" s="6"/>
      <c r="CM432" s="6"/>
      <c r="CN432" s="6"/>
    </row>
    <row r="433" spans="1:92" x14ac:dyDescent="0.25">
      <c r="A433" s="1"/>
      <c r="B433" s="5"/>
      <c r="C433" s="5"/>
      <c r="D433" s="5"/>
      <c r="E433" s="5"/>
      <c r="F433" s="18"/>
      <c r="G433" s="5"/>
      <c r="H433" s="17"/>
      <c r="I433" s="5"/>
      <c r="J433" s="5"/>
      <c r="K433" s="5"/>
      <c r="L433" s="5"/>
      <c r="M433" s="5"/>
      <c r="N433" s="5"/>
      <c r="O433" s="5"/>
      <c r="P433" s="344"/>
      <c r="Q433" s="338"/>
      <c r="R433" s="338"/>
      <c r="S433" s="338"/>
      <c r="T433" s="338"/>
      <c r="U433" s="338"/>
      <c r="V433" s="338"/>
      <c r="W433" s="338"/>
      <c r="X433" s="338"/>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6"/>
      <c r="CL433" s="6"/>
      <c r="CM433" s="6"/>
      <c r="CN433" s="6"/>
    </row>
    <row r="434" spans="1:92" x14ac:dyDescent="0.25">
      <c r="A434" s="1"/>
      <c r="B434" s="5"/>
      <c r="C434" s="5"/>
      <c r="D434" s="5"/>
      <c r="E434" s="5"/>
      <c r="F434" s="18"/>
      <c r="G434" s="5"/>
      <c r="H434" s="17"/>
      <c r="I434" s="5"/>
      <c r="J434" s="5"/>
      <c r="K434" s="5"/>
      <c r="L434" s="5"/>
      <c r="M434" s="5"/>
      <c r="N434" s="5"/>
      <c r="O434" s="5"/>
      <c r="P434" s="344"/>
      <c r="Q434" s="338"/>
      <c r="R434" s="338"/>
      <c r="S434" s="338"/>
      <c r="T434" s="338"/>
      <c r="U434" s="338"/>
      <c r="V434" s="338"/>
      <c r="W434" s="338"/>
      <c r="X434" s="338"/>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6"/>
      <c r="CL434" s="6"/>
      <c r="CM434" s="6"/>
      <c r="CN434" s="6"/>
    </row>
    <row r="435" spans="1:92" x14ac:dyDescent="0.25">
      <c r="A435" s="1"/>
      <c r="B435" s="5"/>
      <c r="C435" s="5"/>
      <c r="D435" s="5"/>
      <c r="E435" s="5"/>
      <c r="F435" s="18"/>
      <c r="G435" s="5"/>
      <c r="H435" s="17"/>
      <c r="I435" s="5"/>
      <c r="J435" s="5"/>
      <c r="K435" s="5"/>
      <c r="L435" s="5"/>
      <c r="M435" s="5"/>
      <c r="N435" s="5"/>
      <c r="O435" s="5"/>
      <c r="P435" s="344"/>
      <c r="Q435" s="338"/>
      <c r="R435" s="338"/>
      <c r="S435" s="338"/>
      <c r="T435" s="338"/>
      <c r="U435" s="338"/>
      <c r="V435" s="338"/>
      <c r="W435" s="338"/>
      <c r="X435" s="338"/>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6"/>
      <c r="CL435" s="6"/>
      <c r="CM435" s="6"/>
      <c r="CN435" s="6"/>
    </row>
    <row r="436" spans="1:92" x14ac:dyDescent="0.25">
      <c r="A436" s="1"/>
      <c r="B436" s="5"/>
      <c r="C436" s="5"/>
      <c r="D436" s="5"/>
      <c r="E436" s="5"/>
      <c r="F436" s="18"/>
      <c r="G436" s="5"/>
      <c r="H436" s="17"/>
      <c r="I436" s="5"/>
      <c r="J436" s="5"/>
      <c r="K436" s="5"/>
      <c r="L436" s="5"/>
      <c r="M436" s="5"/>
      <c r="N436" s="5"/>
      <c r="O436" s="5"/>
      <c r="P436" s="344"/>
      <c r="Q436" s="338"/>
      <c r="R436" s="338"/>
      <c r="S436" s="338"/>
      <c r="T436" s="338"/>
      <c r="U436" s="338"/>
      <c r="V436" s="338"/>
      <c r="W436" s="338"/>
      <c r="X436" s="338"/>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6"/>
      <c r="CL436" s="6"/>
      <c r="CM436" s="6"/>
      <c r="CN436" s="6"/>
    </row>
    <row r="437" spans="1:92" x14ac:dyDescent="0.25">
      <c r="A437" s="1"/>
      <c r="B437" s="5"/>
      <c r="C437" s="5"/>
      <c r="D437" s="5"/>
      <c r="E437" s="5"/>
      <c r="F437" s="18"/>
      <c r="G437" s="5"/>
      <c r="H437" s="17"/>
      <c r="I437" s="5"/>
      <c r="J437" s="5"/>
      <c r="K437" s="5"/>
      <c r="L437" s="5"/>
      <c r="M437" s="5"/>
      <c r="N437" s="5"/>
      <c r="O437" s="5"/>
      <c r="P437" s="344"/>
      <c r="Q437" s="338"/>
      <c r="R437" s="338"/>
      <c r="S437" s="338"/>
      <c r="T437" s="338"/>
      <c r="U437" s="338"/>
      <c r="V437" s="338"/>
      <c r="W437" s="338"/>
      <c r="X437" s="338"/>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6"/>
      <c r="CL437" s="6"/>
      <c r="CM437" s="6"/>
      <c r="CN437" s="6"/>
    </row>
    <row r="438" spans="1:92" x14ac:dyDescent="0.25">
      <c r="A438" s="1"/>
      <c r="B438" s="5"/>
      <c r="C438" s="5"/>
      <c r="D438" s="5"/>
      <c r="E438" s="5"/>
      <c r="F438" s="18"/>
      <c r="G438" s="5"/>
      <c r="H438" s="17"/>
      <c r="I438" s="5"/>
      <c r="J438" s="5"/>
      <c r="K438" s="5"/>
      <c r="L438" s="5"/>
      <c r="M438" s="5"/>
      <c r="N438" s="5"/>
      <c r="O438" s="5"/>
      <c r="P438" s="344"/>
      <c r="Q438" s="338"/>
      <c r="R438" s="338"/>
      <c r="S438" s="338"/>
      <c r="T438" s="338"/>
      <c r="U438" s="338"/>
      <c r="V438" s="338"/>
      <c r="W438" s="338"/>
      <c r="X438" s="338"/>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6"/>
      <c r="CL438" s="6"/>
      <c r="CM438" s="6"/>
      <c r="CN438" s="6"/>
    </row>
    <row r="439" spans="1:92" x14ac:dyDescent="0.25">
      <c r="A439" s="1"/>
      <c r="B439" s="5"/>
      <c r="C439" s="5"/>
      <c r="D439" s="5"/>
      <c r="E439" s="5"/>
      <c r="F439" s="18"/>
      <c r="G439" s="5"/>
      <c r="H439" s="17"/>
      <c r="I439" s="5"/>
      <c r="J439" s="5"/>
      <c r="K439" s="5"/>
      <c r="L439" s="5"/>
      <c r="M439" s="5"/>
      <c r="N439" s="5"/>
      <c r="O439" s="5"/>
      <c r="P439" s="344"/>
      <c r="Q439" s="338"/>
      <c r="R439" s="338"/>
      <c r="S439" s="338"/>
      <c r="T439" s="338"/>
      <c r="U439" s="338"/>
      <c r="V439" s="338"/>
      <c r="W439" s="338"/>
      <c r="X439" s="338"/>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6"/>
      <c r="CL439" s="6"/>
      <c r="CM439" s="6"/>
      <c r="CN439" s="6"/>
    </row>
    <row r="440" spans="1:92" x14ac:dyDescent="0.25">
      <c r="A440" s="1"/>
      <c r="B440" s="5"/>
      <c r="C440" s="5"/>
      <c r="D440" s="5"/>
      <c r="E440" s="5"/>
      <c r="F440" s="18"/>
      <c r="G440" s="5"/>
      <c r="H440" s="17"/>
      <c r="I440" s="5"/>
      <c r="J440" s="5"/>
      <c r="K440" s="5"/>
      <c r="L440" s="5"/>
      <c r="M440" s="5"/>
      <c r="N440" s="5"/>
      <c r="O440" s="5"/>
      <c r="P440" s="344"/>
      <c r="Q440" s="338"/>
      <c r="R440" s="338"/>
      <c r="S440" s="338"/>
      <c r="T440" s="338"/>
      <c r="U440" s="338"/>
      <c r="V440" s="338"/>
      <c r="W440" s="338"/>
      <c r="X440" s="338"/>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6"/>
      <c r="CL440" s="6"/>
      <c r="CM440" s="6"/>
      <c r="CN440" s="6"/>
    </row>
    <row r="441" spans="1:92" x14ac:dyDescent="0.25">
      <c r="A441" s="1"/>
      <c r="B441" s="5"/>
      <c r="C441" s="5"/>
      <c r="D441" s="5"/>
      <c r="E441" s="5"/>
      <c r="F441" s="18"/>
      <c r="G441" s="5"/>
      <c r="H441" s="17"/>
      <c r="I441" s="5"/>
      <c r="J441" s="5"/>
      <c r="K441" s="5"/>
      <c r="L441" s="5"/>
      <c r="M441" s="5"/>
      <c r="N441" s="5"/>
      <c r="O441" s="5"/>
      <c r="P441" s="344"/>
      <c r="Q441" s="338"/>
      <c r="R441" s="338"/>
      <c r="S441" s="338"/>
      <c r="T441" s="338"/>
      <c r="U441" s="338"/>
      <c r="V441" s="338"/>
      <c r="W441" s="338"/>
      <c r="X441" s="338"/>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6"/>
      <c r="CL441" s="6"/>
      <c r="CM441" s="6"/>
      <c r="CN441" s="6"/>
    </row>
    <row r="442" spans="1:92" x14ac:dyDescent="0.25">
      <c r="A442" s="1"/>
      <c r="B442" s="5"/>
      <c r="C442" s="5"/>
      <c r="D442" s="5"/>
      <c r="E442" s="5"/>
      <c r="F442" s="18"/>
      <c r="G442" s="5"/>
      <c r="H442" s="17"/>
      <c r="I442" s="5"/>
      <c r="J442" s="5"/>
      <c r="K442" s="5"/>
      <c r="L442" s="5"/>
      <c r="M442" s="5"/>
      <c r="N442" s="5"/>
      <c r="O442" s="5"/>
      <c r="P442" s="344"/>
      <c r="Q442" s="338"/>
      <c r="R442" s="338"/>
      <c r="S442" s="338"/>
      <c r="T442" s="338"/>
      <c r="U442" s="338"/>
      <c r="V442" s="338"/>
      <c r="W442" s="338"/>
      <c r="X442" s="338"/>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6"/>
      <c r="CL442" s="6"/>
      <c r="CM442" s="6"/>
      <c r="CN442" s="6"/>
    </row>
    <row r="443" spans="1:92" x14ac:dyDescent="0.25">
      <c r="A443" s="1"/>
      <c r="B443" s="5"/>
      <c r="C443" s="5"/>
      <c r="D443" s="5"/>
      <c r="E443" s="5"/>
      <c r="F443" s="18"/>
      <c r="G443" s="5"/>
      <c r="H443" s="17"/>
      <c r="I443" s="5"/>
      <c r="J443" s="5"/>
      <c r="K443" s="5"/>
      <c r="L443" s="5"/>
      <c r="M443" s="5"/>
      <c r="N443" s="5"/>
      <c r="O443" s="5"/>
      <c r="P443" s="344"/>
      <c r="Q443" s="338"/>
      <c r="R443" s="338"/>
      <c r="S443" s="338"/>
      <c r="T443" s="338"/>
      <c r="U443" s="338"/>
      <c r="V443" s="338"/>
      <c r="W443" s="338"/>
      <c r="X443" s="338"/>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6"/>
      <c r="CL443" s="6"/>
      <c r="CM443" s="6"/>
      <c r="CN443" s="6"/>
    </row>
    <row r="444" spans="1:92" x14ac:dyDescent="0.25">
      <c r="A444" s="1"/>
      <c r="B444" s="5"/>
      <c r="C444" s="5"/>
      <c r="D444" s="5"/>
      <c r="E444" s="5"/>
      <c r="F444" s="18"/>
      <c r="G444" s="5"/>
      <c r="H444" s="17"/>
      <c r="I444" s="5"/>
      <c r="J444" s="5"/>
      <c r="K444" s="5"/>
      <c r="L444" s="5"/>
      <c r="M444" s="5"/>
      <c r="N444" s="5"/>
      <c r="O444" s="5"/>
      <c r="P444" s="344"/>
      <c r="Q444" s="338"/>
      <c r="R444" s="338"/>
      <c r="S444" s="338"/>
      <c r="T444" s="338"/>
      <c r="U444" s="338"/>
      <c r="V444" s="338"/>
      <c r="W444" s="338"/>
      <c r="X444" s="338"/>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6"/>
      <c r="CL444" s="6"/>
      <c r="CM444" s="6"/>
      <c r="CN444" s="6"/>
    </row>
    <row r="445" spans="1:92" x14ac:dyDescent="0.25">
      <c r="A445" s="1"/>
      <c r="B445" s="5"/>
      <c r="C445" s="5"/>
      <c r="D445" s="5"/>
      <c r="E445" s="5"/>
      <c r="F445" s="18"/>
      <c r="G445" s="5"/>
      <c r="H445" s="17"/>
      <c r="I445" s="5"/>
      <c r="J445" s="5"/>
      <c r="K445" s="5"/>
      <c r="L445" s="5"/>
      <c r="M445" s="5"/>
      <c r="N445" s="5"/>
      <c r="O445" s="5"/>
      <c r="P445" s="344"/>
      <c r="Q445" s="338"/>
      <c r="R445" s="338"/>
      <c r="S445" s="338"/>
      <c r="T445" s="338"/>
      <c r="U445" s="338"/>
      <c r="V445" s="338"/>
      <c r="W445" s="338"/>
      <c r="X445" s="338"/>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6"/>
      <c r="CL445" s="6"/>
      <c r="CM445" s="6"/>
      <c r="CN445" s="6"/>
    </row>
    <row r="446" spans="1:92" x14ac:dyDescent="0.25">
      <c r="A446" s="1"/>
      <c r="B446" s="5"/>
      <c r="C446" s="5"/>
      <c r="D446" s="5"/>
      <c r="E446" s="5"/>
      <c r="F446" s="18"/>
      <c r="G446" s="5"/>
      <c r="H446" s="17"/>
      <c r="I446" s="5"/>
      <c r="J446" s="5"/>
      <c r="K446" s="5"/>
      <c r="L446" s="5"/>
      <c r="M446" s="5"/>
      <c r="N446" s="5"/>
      <c r="O446" s="5"/>
      <c r="P446" s="344"/>
      <c r="Q446" s="338"/>
      <c r="R446" s="338"/>
      <c r="S446" s="338"/>
      <c r="T446" s="338"/>
      <c r="U446" s="338"/>
      <c r="V446" s="338"/>
      <c r="W446" s="338"/>
      <c r="X446" s="338"/>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6"/>
      <c r="CL446" s="6"/>
      <c r="CM446" s="6"/>
      <c r="CN446" s="6"/>
    </row>
    <row r="447" spans="1:92" x14ac:dyDescent="0.25">
      <c r="A447" s="1"/>
      <c r="B447" s="5"/>
      <c r="C447" s="5"/>
      <c r="D447" s="5"/>
      <c r="E447" s="5"/>
      <c r="F447" s="18"/>
      <c r="G447" s="5"/>
      <c r="H447" s="17"/>
      <c r="I447" s="5"/>
      <c r="J447" s="5"/>
      <c r="K447" s="5"/>
      <c r="L447" s="5"/>
      <c r="M447" s="5"/>
      <c r="N447" s="5"/>
      <c r="O447" s="5"/>
      <c r="P447" s="344"/>
      <c r="Q447" s="338"/>
      <c r="R447" s="338"/>
      <c r="S447" s="338"/>
      <c r="T447" s="338"/>
      <c r="U447" s="338"/>
      <c r="V447" s="338"/>
      <c r="W447" s="338"/>
      <c r="X447" s="338"/>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6"/>
      <c r="CL447" s="6"/>
      <c r="CM447" s="6"/>
      <c r="CN447" s="6"/>
    </row>
    <row r="448" spans="1:92" x14ac:dyDescent="0.25">
      <c r="A448" s="1"/>
      <c r="B448" s="5"/>
      <c r="C448" s="5"/>
      <c r="D448" s="5"/>
      <c r="E448" s="5"/>
      <c r="F448" s="18"/>
      <c r="G448" s="5"/>
      <c r="H448" s="17"/>
      <c r="I448" s="5"/>
      <c r="J448" s="5"/>
      <c r="K448" s="5"/>
      <c r="L448" s="5"/>
      <c r="M448" s="5"/>
      <c r="N448" s="5"/>
      <c r="O448" s="5"/>
      <c r="P448" s="344"/>
      <c r="Q448" s="338"/>
      <c r="R448" s="338"/>
      <c r="S448" s="338"/>
      <c r="T448" s="338"/>
      <c r="U448" s="338"/>
      <c r="V448" s="338"/>
      <c r="W448" s="338"/>
      <c r="X448" s="338"/>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6"/>
      <c r="CL448" s="6"/>
      <c r="CM448" s="6"/>
      <c r="CN448" s="6"/>
    </row>
    <row r="449" spans="1:92" x14ac:dyDescent="0.25">
      <c r="A449" s="1"/>
      <c r="B449" s="5"/>
      <c r="C449" s="5"/>
      <c r="D449" s="5"/>
      <c r="E449" s="5"/>
      <c r="F449" s="18"/>
      <c r="G449" s="5"/>
      <c r="H449" s="17"/>
      <c r="I449" s="5"/>
      <c r="J449" s="5"/>
      <c r="K449" s="5"/>
      <c r="L449" s="5"/>
      <c r="M449" s="5"/>
      <c r="N449" s="5"/>
      <c r="O449" s="5"/>
      <c r="P449" s="344"/>
      <c r="Q449" s="338"/>
      <c r="R449" s="338"/>
      <c r="S449" s="338"/>
      <c r="T449" s="338"/>
      <c r="U449" s="338"/>
      <c r="V449" s="338"/>
      <c r="W449" s="338"/>
      <c r="X449" s="338"/>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6"/>
      <c r="CL449" s="6"/>
      <c r="CM449" s="6"/>
      <c r="CN449" s="6"/>
    </row>
    <row r="450" spans="1:92" x14ac:dyDescent="0.25">
      <c r="A450" s="1"/>
      <c r="B450" s="5"/>
      <c r="C450" s="5"/>
      <c r="D450" s="5"/>
      <c r="E450" s="5"/>
      <c r="F450" s="18"/>
      <c r="G450" s="5"/>
      <c r="H450" s="17"/>
      <c r="I450" s="5"/>
      <c r="J450" s="5"/>
      <c r="K450" s="5"/>
      <c r="L450" s="5"/>
      <c r="M450" s="5"/>
      <c r="N450" s="5"/>
      <c r="O450" s="5"/>
      <c r="P450" s="344"/>
      <c r="Q450" s="338"/>
      <c r="R450" s="338"/>
      <c r="S450" s="338"/>
      <c r="T450" s="338"/>
      <c r="U450" s="338"/>
      <c r="V450" s="338"/>
      <c r="W450" s="338"/>
      <c r="X450" s="338"/>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6"/>
      <c r="CL450" s="6"/>
      <c r="CM450" s="6"/>
      <c r="CN450" s="6"/>
    </row>
    <row r="451" spans="1:92" x14ac:dyDescent="0.25">
      <c r="A451" s="1"/>
      <c r="B451" s="5"/>
      <c r="C451" s="5"/>
      <c r="D451" s="5"/>
      <c r="E451" s="5"/>
      <c r="F451" s="18"/>
      <c r="G451" s="5"/>
      <c r="H451" s="17"/>
      <c r="I451" s="5"/>
      <c r="J451" s="5"/>
      <c r="K451" s="5"/>
      <c r="L451" s="5"/>
      <c r="M451" s="5"/>
      <c r="N451" s="5"/>
      <c r="O451" s="5"/>
      <c r="P451" s="344"/>
      <c r="Q451" s="338"/>
      <c r="R451" s="338"/>
      <c r="S451" s="338"/>
      <c r="T451" s="338"/>
      <c r="U451" s="338"/>
      <c r="V451" s="338"/>
      <c r="W451" s="338"/>
      <c r="X451" s="338"/>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6"/>
      <c r="CL451" s="6"/>
      <c r="CM451" s="6"/>
      <c r="CN451" s="6"/>
    </row>
    <row r="452" spans="1:92" x14ac:dyDescent="0.25">
      <c r="A452" s="1"/>
      <c r="B452" s="5"/>
      <c r="C452" s="5"/>
      <c r="D452" s="5"/>
      <c r="E452" s="5"/>
      <c r="F452" s="18"/>
      <c r="G452" s="5"/>
      <c r="H452" s="17"/>
      <c r="I452" s="5"/>
      <c r="J452" s="5"/>
      <c r="K452" s="5"/>
      <c r="L452" s="5"/>
      <c r="M452" s="5"/>
      <c r="N452" s="5"/>
      <c r="O452" s="5"/>
      <c r="P452" s="344"/>
      <c r="Q452" s="338"/>
      <c r="R452" s="338"/>
      <c r="S452" s="338"/>
      <c r="T452" s="338"/>
      <c r="U452" s="338"/>
      <c r="V452" s="338"/>
      <c r="W452" s="338"/>
      <c r="X452" s="338"/>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6"/>
      <c r="CL452" s="6"/>
      <c r="CM452" s="6"/>
      <c r="CN452" s="6"/>
    </row>
    <row r="453" spans="1:92" x14ac:dyDescent="0.25">
      <c r="A453" s="1"/>
      <c r="B453" s="5"/>
      <c r="C453" s="5"/>
      <c r="D453" s="5"/>
      <c r="E453" s="5"/>
      <c r="F453" s="18"/>
      <c r="G453" s="5"/>
      <c r="H453" s="17"/>
      <c r="I453" s="5"/>
      <c r="J453" s="5"/>
      <c r="K453" s="5"/>
      <c r="L453" s="5"/>
      <c r="M453" s="5"/>
      <c r="N453" s="5"/>
      <c r="O453" s="5"/>
      <c r="P453" s="344"/>
      <c r="Q453" s="338"/>
      <c r="R453" s="338"/>
      <c r="S453" s="338"/>
      <c r="T453" s="338"/>
      <c r="U453" s="338"/>
      <c r="V453" s="338"/>
      <c r="W453" s="338"/>
      <c r="X453" s="338"/>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6"/>
      <c r="CL453" s="6"/>
      <c r="CM453" s="6"/>
      <c r="CN453" s="6"/>
    </row>
    <row r="454" spans="1:92" x14ac:dyDescent="0.25">
      <c r="A454" s="1"/>
      <c r="B454" s="5"/>
      <c r="C454" s="5"/>
      <c r="D454" s="5"/>
      <c r="E454" s="5"/>
      <c r="F454" s="18"/>
      <c r="G454" s="5"/>
      <c r="H454" s="17"/>
      <c r="I454" s="5"/>
      <c r="J454" s="5"/>
      <c r="K454" s="5"/>
      <c r="L454" s="5"/>
      <c r="M454" s="5"/>
      <c r="N454" s="5"/>
      <c r="O454" s="5"/>
      <c r="P454" s="344"/>
      <c r="Q454" s="338"/>
      <c r="R454" s="338"/>
      <c r="S454" s="338"/>
      <c r="T454" s="338"/>
      <c r="U454" s="338"/>
      <c r="V454" s="338"/>
      <c r="W454" s="338"/>
      <c r="X454" s="338"/>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6"/>
      <c r="CL454" s="6"/>
      <c r="CM454" s="6"/>
      <c r="CN454" s="6"/>
    </row>
    <row r="455" spans="1:92" x14ac:dyDescent="0.25">
      <c r="A455" s="1"/>
      <c r="B455" s="5"/>
      <c r="C455" s="5"/>
      <c r="D455" s="5"/>
      <c r="E455" s="5"/>
      <c r="F455" s="18"/>
      <c r="G455" s="5"/>
      <c r="H455" s="17"/>
      <c r="I455" s="5"/>
      <c r="J455" s="5"/>
      <c r="K455" s="5"/>
      <c r="L455" s="5"/>
      <c r="M455" s="5"/>
      <c r="N455" s="5"/>
      <c r="O455" s="5"/>
      <c r="P455" s="344"/>
      <c r="Q455" s="338"/>
      <c r="R455" s="338"/>
      <c r="S455" s="338"/>
      <c r="T455" s="338"/>
      <c r="U455" s="338"/>
      <c r="V455" s="338"/>
      <c r="W455" s="338"/>
      <c r="X455" s="338"/>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6"/>
      <c r="CL455" s="6"/>
      <c r="CM455" s="6"/>
      <c r="CN455" s="6"/>
    </row>
    <row r="456" spans="1:92" x14ac:dyDescent="0.25">
      <c r="A456" s="1"/>
      <c r="B456" s="5"/>
      <c r="C456" s="5"/>
      <c r="D456" s="5"/>
      <c r="E456" s="5"/>
      <c r="F456" s="18"/>
      <c r="G456" s="5"/>
      <c r="H456" s="17"/>
      <c r="I456" s="5"/>
      <c r="J456" s="5"/>
      <c r="K456" s="5"/>
      <c r="L456" s="5"/>
      <c r="M456" s="5"/>
      <c r="N456" s="5"/>
      <c r="O456" s="5"/>
      <c r="P456" s="344"/>
      <c r="Q456" s="338"/>
      <c r="R456" s="338"/>
      <c r="S456" s="338"/>
      <c r="T456" s="338"/>
      <c r="U456" s="338"/>
      <c r="V456" s="338"/>
      <c r="W456" s="338"/>
      <c r="X456" s="338"/>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6"/>
      <c r="CL456" s="6"/>
      <c r="CM456" s="6"/>
      <c r="CN456" s="6"/>
    </row>
    <row r="457" spans="1:92" x14ac:dyDescent="0.25">
      <c r="A457" s="1"/>
      <c r="B457" s="5"/>
      <c r="C457" s="5"/>
      <c r="D457" s="5"/>
      <c r="E457" s="5"/>
      <c r="F457" s="18"/>
      <c r="G457" s="5"/>
      <c r="H457" s="17"/>
      <c r="I457" s="5"/>
      <c r="J457" s="5"/>
      <c r="K457" s="5"/>
      <c r="L457" s="5"/>
      <c r="M457" s="5"/>
      <c r="N457" s="5"/>
      <c r="O457" s="5"/>
      <c r="P457" s="344"/>
      <c r="Q457" s="338"/>
      <c r="R457" s="338"/>
      <c r="S457" s="338"/>
      <c r="T457" s="338"/>
      <c r="U457" s="338"/>
      <c r="V457" s="338"/>
      <c r="W457" s="338"/>
      <c r="X457" s="338"/>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6"/>
      <c r="CL457" s="6"/>
      <c r="CM457" s="6"/>
      <c r="CN457" s="6"/>
    </row>
    <row r="458" spans="1:92" x14ac:dyDescent="0.25">
      <c r="A458" s="1"/>
      <c r="B458" s="5"/>
      <c r="C458" s="5"/>
      <c r="D458" s="5"/>
      <c r="E458" s="5"/>
      <c r="F458" s="18"/>
      <c r="G458" s="5"/>
      <c r="H458" s="17"/>
      <c r="I458" s="5"/>
      <c r="J458" s="5"/>
      <c r="K458" s="5"/>
      <c r="L458" s="5"/>
      <c r="M458" s="5"/>
      <c r="N458" s="5"/>
      <c r="O458" s="5"/>
      <c r="P458" s="344"/>
      <c r="Q458" s="338"/>
      <c r="R458" s="338"/>
      <c r="S458" s="338"/>
      <c r="T458" s="338"/>
      <c r="U458" s="338"/>
      <c r="V458" s="338"/>
      <c r="W458" s="338"/>
      <c r="X458" s="338"/>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c r="CI458" s="5"/>
      <c r="CJ458" s="5"/>
      <c r="CK458" s="6"/>
      <c r="CL458" s="6"/>
      <c r="CM458" s="6"/>
      <c r="CN458" s="6"/>
    </row>
    <row r="459" spans="1:92" x14ac:dyDescent="0.25">
      <c r="A459" s="1"/>
      <c r="B459" s="5"/>
      <c r="C459" s="5"/>
      <c r="D459" s="5"/>
      <c r="E459" s="5"/>
      <c r="F459" s="18"/>
      <c r="G459" s="5"/>
      <c r="H459" s="17"/>
      <c r="I459" s="5"/>
      <c r="J459" s="5"/>
      <c r="K459" s="5"/>
      <c r="L459" s="5"/>
      <c r="M459" s="5"/>
      <c r="N459" s="5"/>
      <c r="O459" s="5"/>
      <c r="P459" s="344"/>
      <c r="Q459" s="338"/>
      <c r="R459" s="338"/>
      <c r="S459" s="338"/>
      <c r="T459" s="338"/>
      <c r="U459" s="338"/>
      <c r="V459" s="338"/>
      <c r="W459" s="338"/>
      <c r="X459" s="338"/>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6"/>
      <c r="CL459" s="6"/>
      <c r="CM459" s="6"/>
      <c r="CN459" s="6"/>
    </row>
    <row r="460" spans="1:92" x14ac:dyDescent="0.25">
      <c r="A460" s="1"/>
      <c r="B460" s="5"/>
      <c r="C460" s="5"/>
      <c r="D460" s="5"/>
      <c r="E460" s="5"/>
      <c r="F460" s="18"/>
      <c r="G460" s="5"/>
      <c r="H460" s="17"/>
      <c r="I460" s="5"/>
      <c r="J460" s="5"/>
      <c r="K460" s="5"/>
      <c r="L460" s="5"/>
      <c r="M460" s="5"/>
      <c r="N460" s="5"/>
      <c r="O460" s="5"/>
      <c r="P460" s="344"/>
      <c r="Q460" s="338"/>
      <c r="R460" s="338"/>
      <c r="S460" s="338"/>
      <c r="T460" s="338"/>
      <c r="U460" s="338"/>
      <c r="V460" s="338"/>
      <c r="W460" s="338"/>
      <c r="X460" s="338"/>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6"/>
      <c r="CL460" s="6"/>
      <c r="CM460" s="6"/>
      <c r="CN460" s="6"/>
    </row>
    <row r="461" spans="1:92" x14ac:dyDescent="0.25">
      <c r="A461" s="1"/>
      <c r="B461" s="5"/>
      <c r="C461" s="5"/>
      <c r="D461" s="5"/>
      <c r="E461" s="5"/>
      <c r="F461" s="18"/>
      <c r="G461" s="5"/>
      <c r="H461" s="17"/>
      <c r="I461" s="5"/>
      <c r="J461" s="5"/>
      <c r="K461" s="5"/>
      <c r="L461" s="5"/>
      <c r="M461" s="5"/>
      <c r="N461" s="5"/>
      <c r="O461" s="5"/>
      <c r="P461" s="344"/>
      <c r="Q461" s="338"/>
      <c r="R461" s="338"/>
      <c r="S461" s="338"/>
      <c r="T461" s="338"/>
      <c r="U461" s="338"/>
      <c r="V461" s="338"/>
      <c r="W461" s="338"/>
      <c r="X461" s="338"/>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6"/>
      <c r="CL461" s="6"/>
      <c r="CM461" s="6"/>
      <c r="CN461" s="6"/>
    </row>
    <row r="462" spans="1:92" x14ac:dyDescent="0.25">
      <c r="A462" s="1"/>
      <c r="B462" s="5"/>
      <c r="C462" s="5"/>
      <c r="D462" s="5"/>
      <c r="E462" s="5"/>
      <c r="F462" s="18"/>
      <c r="G462" s="5"/>
      <c r="H462" s="17"/>
      <c r="I462" s="5"/>
      <c r="J462" s="5"/>
      <c r="K462" s="5"/>
      <c r="L462" s="5"/>
      <c r="M462" s="5"/>
      <c r="N462" s="5"/>
      <c r="O462" s="5"/>
      <c r="P462" s="344"/>
      <c r="Q462" s="338"/>
      <c r="R462" s="338"/>
      <c r="S462" s="338"/>
      <c r="T462" s="338"/>
      <c r="U462" s="338"/>
      <c r="V462" s="338"/>
      <c r="W462" s="338"/>
      <c r="X462" s="338"/>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6"/>
      <c r="CL462" s="6"/>
      <c r="CM462" s="6"/>
      <c r="CN462" s="6"/>
    </row>
    <row r="463" spans="1:92" x14ac:dyDescent="0.25">
      <c r="A463" s="1"/>
      <c r="B463" s="5"/>
      <c r="C463" s="5"/>
      <c r="D463" s="5"/>
      <c r="E463" s="5"/>
      <c r="F463" s="18"/>
      <c r="G463" s="5"/>
      <c r="H463" s="17"/>
      <c r="I463" s="5"/>
      <c r="J463" s="5"/>
      <c r="K463" s="5"/>
      <c r="L463" s="5"/>
      <c r="M463" s="5"/>
      <c r="N463" s="5"/>
      <c r="O463" s="5"/>
      <c r="P463" s="344"/>
      <c r="Q463" s="338"/>
      <c r="R463" s="338"/>
      <c r="S463" s="338"/>
      <c r="T463" s="338"/>
      <c r="U463" s="338"/>
      <c r="V463" s="338"/>
      <c r="W463" s="338"/>
      <c r="X463" s="338"/>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6"/>
      <c r="CL463" s="6"/>
      <c r="CM463" s="6"/>
      <c r="CN463" s="6"/>
    </row>
    <row r="464" spans="1:92" x14ac:dyDescent="0.25">
      <c r="A464" s="1"/>
      <c r="B464" s="5"/>
      <c r="C464" s="5"/>
      <c r="D464" s="5"/>
      <c r="E464" s="5"/>
      <c r="F464" s="18"/>
      <c r="G464" s="5"/>
      <c r="H464" s="17"/>
      <c r="I464" s="5"/>
      <c r="J464" s="5"/>
      <c r="K464" s="5"/>
      <c r="L464" s="5"/>
      <c r="M464" s="5"/>
      <c r="N464" s="5"/>
      <c r="O464" s="5"/>
      <c r="P464" s="344"/>
      <c r="Q464" s="338"/>
      <c r="R464" s="338"/>
      <c r="S464" s="338"/>
      <c r="T464" s="338"/>
      <c r="U464" s="338"/>
      <c r="V464" s="338"/>
      <c r="W464" s="338"/>
      <c r="X464" s="338"/>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6"/>
      <c r="CL464" s="6"/>
      <c r="CM464" s="6"/>
      <c r="CN464" s="6"/>
    </row>
    <row r="465" spans="1:92" x14ac:dyDescent="0.25">
      <c r="A465" s="1"/>
      <c r="B465" s="5"/>
      <c r="C465" s="5"/>
      <c r="D465" s="5"/>
      <c r="E465" s="5"/>
      <c r="F465" s="18"/>
      <c r="G465" s="5"/>
      <c r="H465" s="17"/>
      <c r="I465" s="5"/>
      <c r="J465" s="5"/>
      <c r="K465" s="5"/>
      <c r="L465" s="5"/>
      <c r="M465" s="5"/>
      <c r="N465" s="5"/>
      <c r="O465" s="5"/>
      <c r="P465" s="344"/>
      <c r="Q465" s="338"/>
      <c r="R465" s="338"/>
      <c r="S465" s="338"/>
      <c r="T465" s="338"/>
      <c r="U465" s="338"/>
      <c r="V465" s="338"/>
      <c r="W465" s="338"/>
      <c r="X465" s="338"/>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6"/>
      <c r="CL465" s="6"/>
      <c r="CM465" s="6"/>
      <c r="CN465" s="6"/>
    </row>
    <row r="466" spans="1:92" x14ac:dyDescent="0.25">
      <c r="A466" s="1"/>
      <c r="B466" s="5"/>
      <c r="C466" s="5"/>
      <c r="D466" s="5"/>
      <c r="E466" s="5"/>
      <c r="F466" s="18"/>
      <c r="G466" s="5"/>
      <c r="H466" s="17"/>
      <c r="I466" s="5"/>
      <c r="J466" s="5"/>
      <c r="K466" s="5"/>
      <c r="L466" s="5"/>
      <c r="M466" s="5"/>
      <c r="N466" s="5"/>
      <c r="O466" s="5"/>
      <c r="P466" s="344"/>
      <c r="Q466" s="338"/>
      <c r="R466" s="338"/>
      <c r="S466" s="338"/>
      <c r="T466" s="338"/>
      <c r="U466" s="338"/>
      <c r="V466" s="338"/>
      <c r="W466" s="338"/>
      <c r="X466" s="338"/>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6"/>
      <c r="CL466" s="6"/>
      <c r="CM466" s="6"/>
      <c r="CN466" s="6"/>
    </row>
    <row r="467" spans="1:92" x14ac:dyDescent="0.25">
      <c r="A467" s="1"/>
      <c r="B467" s="5"/>
      <c r="C467" s="5"/>
      <c r="D467" s="5"/>
      <c r="E467" s="5"/>
      <c r="F467" s="18"/>
      <c r="G467" s="5"/>
      <c r="H467" s="17"/>
      <c r="I467" s="5"/>
      <c r="J467" s="5"/>
      <c r="K467" s="5"/>
      <c r="L467" s="5"/>
      <c r="M467" s="5"/>
      <c r="N467" s="5"/>
      <c r="O467" s="5"/>
      <c r="P467" s="344"/>
      <c r="Q467" s="338"/>
      <c r="R467" s="338"/>
      <c r="S467" s="338"/>
      <c r="T467" s="338"/>
      <c r="U467" s="338"/>
      <c r="V467" s="338"/>
      <c r="W467" s="338"/>
      <c r="X467" s="338"/>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6"/>
      <c r="CL467" s="6"/>
      <c r="CM467" s="6"/>
      <c r="CN467" s="6"/>
    </row>
    <row r="468" spans="1:92" x14ac:dyDescent="0.25">
      <c r="A468" s="1"/>
      <c r="B468" s="5"/>
      <c r="C468" s="5"/>
      <c r="D468" s="5"/>
      <c r="E468" s="5"/>
      <c r="F468" s="18"/>
      <c r="G468" s="5"/>
      <c r="H468" s="17"/>
      <c r="I468" s="5"/>
      <c r="J468" s="5"/>
      <c r="K468" s="5"/>
      <c r="L468" s="5"/>
      <c r="M468" s="5"/>
      <c r="N468" s="5"/>
      <c r="O468" s="5"/>
      <c r="P468" s="344"/>
      <c r="Q468" s="338"/>
      <c r="R468" s="338"/>
      <c r="S468" s="338"/>
      <c r="T468" s="338"/>
      <c r="U468" s="338"/>
      <c r="V468" s="338"/>
      <c r="W468" s="338"/>
      <c r="X468" s="338"/>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6"/>
      <c r="CL468" s="6"/>
      <c r="CM468" s="6"/>
      <c r="CN468" s="6"/>
    </row>
    <row r="469" spans="1:92" x14ac:dyDescent="0.25">
      <c r="A469" s="1"/>
      <c r="B469" s="5"/>
      <c r="C469" s="5"/>
      <c r="D469" s="5"/>
      <c r="E469" s="5"/>
      <c r="F469" s="18"/>
      <c r="G469" s="5"/>
      <c r="H469" s="17"/>
      <c r="I469" s="5"/>
      <c r="J469" s="5"/>
      <c r="K469" s="5"/>
      <c r="L469" s="5"/>
      <c r="M469" s="5"/>
      <c r="N469" s="5"/>
      <c r="O469" s="5"/>
      <c r="P469" s="344"/>
      <c r="Q469" s="338"/>
      <c r="R469" s="338"/>
      <c r="S469" s="338"/>
      <c r="T469" s="338"/>
      <c r="U469" s="338"/>
      <c r="V469" s="338"/>
      <c r="W469" s="338"/>
      <c r="X469" s="338"/>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6"/>
      <c r="CL469" s="6"/>
      <c r="CM469" s="6"/>
      <c r="CN469" s="6"/>
    </row>
    <row r="470" spans="1:92" x14ac:dyDescent="0.25">
      <c r="A470" s="1"/>
      <c r="B470" s="5"/>
      <c r="C470" s="5"/>
      <c r="D470" s="5"/>
      <c r="E470" s="5"/>
      <c r="F470" s="18"/>
      <c r="G470" s="5"/>
      <c r="H470" s="17"/>
      <c r="I470" s="5"/>
      <c r="J470" s="5"/>
      <c r="K470" s="5"/>
      <c r="L470" s="5"/>
      <c r="M470" s="5"/>
      <c r="N470" s="5"/>
      <c r="O470" s="5"/>
      <c r="P470" s="344"/>
      <c r="Q470" s="338"/>
      <c r="R470" s="338"/>
      <c r="S470" s="338"/>
      <c r="T470" s="338"/>
      <c r="U470" s="338"/>
      <c r="V470" s="338"/>
      <c r="W470" s="338"/>
      <c r="X470" s="338"/>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6"/>
      <c r="CL470" s="6"/>
      <c r="CM470" s="6"/>
      <c r="CN470" s="6"/>
    </row>
    <row r="471" spans="1:92" x14ac:dyDescent="0.25">
      <c r="A471" s="1"/>
      <c r="B471" s="5"/>
      <c r="C471" s="5"/>
      <c r="D471" s="5"/>
      <c r="E471" s="5"/>
      <c r="F471" s="18"/>
      <c r="G471" s="5"/>
      <c r="H471" s="17"/>
      <c r="I471" s="5"/>
      <c r="J471" s="5"/>
      <c r="K471" s="5"/>
      <c r="L471" s="5"/>
      <c r="M471" s="5"/>
      <c r="N471" s="5"/>
      <c r="O471" s="5"/>
      <c r="P471" s="344"/>
      <c r="Q471" s="338"/>
      <c r="R471" s="338"/>
      <c r="S471" s="338"/>
      <c r="T471" s="338"/>
      <c r="U471" s="338"/>
      <c r="V471" s="338"/>
      <c r="W471" s="338"/>
      <c r="X471" s="338"/>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6"/>
      <c r="CL471" s="6"/>
      <c r="CM471" s="6"/>
      <c r="CN471" s="6"/>
    </row>
    <row r="472" spans="1:92" x14ac:dyDescent="0.25">
      <c r="A472" s="1"/>
      <c r="B472" s="5"/>
      <c r="C472" s="5"/>
      <c r="D472" s="5"/>
      <c r="E472" s="5"/>
      <c r="F472" s="18"/>
      <c r="G472" s="5"/>
      <c r="H472" s="17"/>
      <c r="I472" s="5"/>
      <c r="J472" s="5"/>
      <c r="K472" s="5"/>
      <c r="L472" s="5"/>
      <c r="M472" s="5"/>
      <c r="N472" s="5"/>
      <c r="O472" s="5"/>
      <c r="P472" s="344"/>
      <c r="Q472" s="338"/>
      <c r="R472" s="338"/>
      <c r="S472" s="338"/>
      <c r="T472" s="338"/>
      <c r="U472" s="338"/>
      <c r="V472" s="338"/>
      <c r="W472" s="338"/>
      <c r="X472" s="338"/>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6"/>
      <c r="CL472" s="6"/>
      <c r="CM472" s="6"/>
      <c r="CN472" s="6"/>
    </row>
    <row r="473" spans="1:92" x14ac:dyDescent="0.25">
      <c r="A473" s="1"/>
      <c r="B473" s="5"/>
      <c r="C473" s="5"/>
      <c r="D473" s="5"/>
      <c r="E473" s="5"/>
      <c r="F473" s="18"/>
      <c r="G473" s="5"/>
      <c r="H473" s="17"/>
      <c r="I473" s="5"/>
      <c r="J473" s="5"/>
      <c r="K473" s="5"/>
      <c r="L473" s="5"/>
      <c r="M473" s="5"/>
      <c r="N473" s="5"/>
      <c r="O473" s="5"/>
      <c r="P473" s="344"/>
      <c r="Q473" s="338"/>
      <c r="R473" s="338"/>
      <c r="S473" s="338"/>
      <c r="T473" s="338"/>
      <c r="U473" s="338"/>
      <c r="V473" s="338"/>
      <c r="W473" s="338"/>
      <c r="X473" s="338"/>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6"/>
      <c r="CL473" s="6"/>
      <c r="CM473" s="6"/>
      <c r="CN473" s="6"/>
    </row>
    <row r="474" spans="1:92" x14ac:dyDescent="0.25">
      <c r="A474" s="1"/>
      <c r="B474" s="5"/>
      <c r="C474" s="5"/>
      <c r="D474" s="5"/>
      <c r="E474" s="5"/>
      <c r="F474" s="18"/>
      <c r="G474" s="5"/>
      <c r="H474" s="17"/>
      <c r="I474" s="5"/>
      <c r="J474" s="5"/>
      <c r="K474" s="5"/>
      <c r="L474" s="5"/>
      <c r="M474" s="5"/>
      <c r="N474" s="5"/>
      <c r="O474" s="5"/>
      <c r="P474" s="344"/>
      <c r="Q474" s="338"/>
      <c r="R474" s="338"/>
      <c r="S474" s="338"/>
      <c r="T474" s="338"/>
      <c r="U474" s="338"/>
      <c r="V474" s="338"/>
      <c r="W474" s="338"/>
      <c r="X474" s="338"/>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6"/>
      <c r="CL474" s="6"/>
      <c r="CM474" s="6"/>
      <c r="CN474" s="6"/>
    </row>
    <row r="475" spans="1:92" x14ac:dyDescent="0.25">
      <c r="A475" s="1"/>
      <c r="B475" s="5"/>
      <c r="C475" s="5"/>
      <c r="D475" s="5"/>
      <c r="E475" s="5"/>
      <c r="F475" s="18"/>
      <c r="G475" s="5"/>
      <c r="H475" s="17"/>
      <c r="I475" s="5"/>
      <c r="J475" s="5"/>
      <c r="K475" s="5"/>
      <c r="L475" s="5"/>
      <c r="M475" s="5"/>
      <c r="N475" s="5"/>
      <c r="O475" s="5"/>
      <c r="P475" s="344"/>
      <c r="Q475" s="338"/>
      <c r="R475" s="338"/>
      <c r="S475" s="338"/>
      <c r="T475" s="338"/>
      <c r="U475" s="338"/>
      <c r="V475" s="338"/>
      <c r="W475" s="338"/>
      <c r="X475" s="338"/>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6"/>
      <c r="CL475" s="6"/>
      <c r="CM475" s="6"/>
      <c r="CN475" s="6"/>
    </row>
    <row r="476" spans="1:92" x14ac:dyDescent="0.25">
      <c r="A476" s="1"/>
      <c r="B476" s="5"/>
      <c r="C476" s="5"/>
      <c r="D476" s="5"/>
      <c r="E476" s="5"/>
      <c r="F476" s="18"/>
      <c r="G476" s="5"/>
      <c r="H476" s="17"/>
      <c r="I476" s="5"/>
      <c r="J476" s="5"/>
      <c r="K476" s="5"/>
      <c r="L476" s="5"/>
      <c r="M476" s="5"/>
      <c r="N476" s="5"/>
      <c r="O476" s="5"/>
      <c r="P476" s="344"/>
      <c r="Q476" s="338"/>
      <c r="R476" s="338"/>
      <c r="S476" s="338"/>
      <c r="T476" s="338"/>
      <c r="U476" s="338"/>
      <c r="V476" s="338"/>
      <c r="W476" s="338"/>
      <c r="X476" s="338"/>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6"/>
      <c r="CL476" s="6"/>
      <c r="CM476" s="6"/>
      <c r="CN476" s="6"/>
    </row>
    <row r="477" spans="1:92" x14ac:dyDescent="0.25">
      <c r="A477" s="1"/>
      <c r="B477" s="5"/>
      <c r="C477" s="5"/>
      <c r="D477" s="5"/>
      <c r="E477" s="5"/>
      <c r="F477" s="18"/>
      <c r="G477" s="5"/>
      <c r="H477" s="17"/>
      <c r="I477" s="5"/>
      <c r="J477" s="5"/>
      <c r="K477" s="5"/>
      <c r="L477" s="5"/>
      <c r="M477" s="5"/>
      <c r="N477" s="5"/>
      <c r="O477" s="5"/>
      <c r="P477" s="344"/>
      <c r="Q477" s="338"/>
      <c r="R477" s="338"/>
      <c r="S477" s="338"/>
      <c r="T477" s="338"/>
      <c r="U477" s="338"/>
      <c r="V477" s="338"/>
      <c r="W477" s="338"/>
      <c r="X477" s="338"/>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6"/>
      <c r="CL477" s="6"/>
      <c r="CM477" s="6"/>
      <c r="CN477" s="6"/>
    </row>
    <row r="478" spans="1:92" x14ac:dyDescent="0.25">
      <c r="A478" s="1"/>
      <c r="B478" s="5"/>
      <c r="C478" s="5"/>
      <c r="D478" s="5"/>
      <c r="E478" s="5"/>
      <c r="F478" s="18"/>
      <c r="G478" s="5"/>
      <c r="H478" s="17"/>
      <c r="I478" s="5"/>
      <c r="J478" s="5"/>
      <c r="K478" s="5"/>
      <c r="L478" s="5"/>
      <c r="M478" s="5"/>
      <c r="N478" s="5"/>
      <c r="O478" s="5"/>
      <c r="P478" s="344"/>
      <c r="Q478" s="338"/>
      <c r="R478" s="338"/>
      <c r="S478" s="338"/>
      <c r="T478" s="338"/>
      <c r="U478" s="338"/>
      <c r="V478" s="338"/>
      <c r="W478" s="338"/>
      <c r="X478" s="338"/>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6"/>
      <c r="CL478" s="6"/>
      <c r="CM478" s="6"/>
      <c r="CN478" s="6"/>
    </row>
    <row r="479" spans="1:92" x14ac:dyDescent="0.25">
      <c r="A479" s="1"/>
      <c r="B479" s="5"/>
      <c r="C479" s="5"/>
      <c r="D479" s="5"/>
      <c r="E479" s="5"/>
      <c r="F479" s="18"/>
      <c r="G479" s="5"/>
      <c r="H479" s="17"/>
      <c r="I479" s="5"/>
      <c r="J479" s="5"/>
      <c r="K479" s="5"/>
      <c r="L479" s="5"/>
      <c r="M479" s="5"/>
      <c r="N479" s="5"/>
      <c r="O479" s="5"/>
      <c r="P479" s="344"/>
      <c r="Q479" s="338"/>
      <c r="R479" s="338"/>
      <c r="S479" s="338"/>
      <c r="T479" s="338"/>
      <c r="U479" s="338"/>
      <c r="V479" s="338"/>
      <c r="W479" s="338"/>
      <c r="X479" s="338"/>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6"/>
      <c r="CL479" s="6"/>
      <c r="CM479" s="6"/>
      <c r="CN479" s="6"/>
    </row>
    <row r="480" spans="1:92" x14ac:dyDescent="0.25">
      <c r="A480" s="1"/>
      <c r="B480" s="5"/>
      <c r="C480" s="5"/>
      <c r="D480" s="5"/>
      <c r="E480" s="5"/>
      <c r="F480" s="18"/>
      <c r="G480" s="5"/>
      <c r="H480" s="17"/>
      <c r="I480" s="5"/>
      <c r="J480" s="5"/>
      <c r="K480" s="5"/>
      <c r="L480" s="5"/>
      <c r="M480" s="5"/>
      <c r="N480" s="5"/>
      <c r="O480" s="5"/>
      <c r="P480" s="344"/>
      <c r="Q480" s="338"/>
      <c r="R480" s="338"/>
      <c r="S480" s="338"/>
      <c r="T480" s="338"/>
      <c r="U480" s="338"/>
      <c r="V480" s="338"/>
      <c r="W480" s="338"/>
      <c r="X480" s="338"/>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6"/>
      <c r="CL480" s="6"/>
      <c r="CM480" s="6"/>
      <c r="CN480" s="6"/>
    </row>
    <row r="481" spans="1:92" x14ac:dyDescent="0.25">
      <c r="A481" s="1"/>
      <c r="B481" s="5"/>
      <c r="C481" s="5"/>
      <c r="D481" s="5"/>
      <c r="E481" s="5"/>
      <c r="F481" s="18"/>
      <c r="G481" s="5"/>
      <c r="H481" s="17"/>
      <c r="I481" s="5"/>
      <c r="J481" s="5"/>
      <c r="K481" s="5"/>
      <c r="L481" s="5"/>
      <c r="M481" s="5"/>
      <c r="N481" s="5"/>
      <c r="O481" s="5"/>
      <c r="P481" s="344"/>
      <c r="Q481" s="338"/>
      <c r="R481" s="338"/>
      <c r="S481" s="338"/>
      <c r="T481" s="338"/>
      <c r="U481" s="338"/>
      <c r="V481" s="338"/>
      <c r="W481" s="338"/>
      <c r="X481" s="338"/>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6"/>
      <c r="CL481" s="6"/>
      <c r="CM481" s="6"/>
      <c r="CN481" s="6"/>
    </row>
    <row r="482" spans="1:92" x14ac:dyDescent="0.25">
      <c r="A482" s="1"/>
      <c r="B482" s="5"/>
      <c r="C482" s="5"/>
      <c r="D482" s="5"/>
      <c r="E482" s="5"/>
      <c r="F482" s="18"/>
      <c r="G482" s="5"/>
      <c r="H482" s="17"/>
      <c r="I482" s="5"/>
      <c r="J482" s="5"/>
      <c r="K482" s="5"/>
      <c r="L482" s="5"/>
      <c r="M482" s="5"/>
      <c r="N482" s="5"/>
      <c r="O482" s="5"/>
      <c r="P482" s="344"/>
      <c r="Q482" s="338"/>
      <c r="R482" s="338"/>
      <c r="S482" s="338"/>
      <c r="T482" s="338"/>
      <c r="U482" s="338"/>
      <c r="V482" s="338"/>
      <c r="W482" s="338"/>
      <c r="X482" s="338"/>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6"/>
      <c r="CL482" s="6"/>
      <c r="CM482" s="6"/>
      <c r="CN482" s="6"/>
    </row>
    <row r="483" spans="1:92" x14ac:dyDescent="0.25">
      <c r="A483" s="1"/>
      <c r="B483" s="5"/>
      <c r="C483" s="5"/>
      <c r="D483" s="5"/>
      <c r="E483" s="5"/>
      <c r="F483" s="18"/>
      <c r="G483" s="5"/>
      <c r="H483" s="17"/>
      <c r="I483" s="5"/>
      <c r="J483" s="5"/>
      <c r="K483" s="5"/>
      <c r="L483" s="5"/>
      <c r="M483" s="5"/>
      <c r="N483" s="5"/>
      <c r="O483" s="5"/>
      <c r="P483" s="344"/>
      <c r="Q483" s="338"/>
      <c r="R483" s="338"/>
      <c r="S483" s="338"/>
      <c r="T483" s="338"/>
      <c r="U483" s="338"/>
      <c r="V483" s="338"/>
      <c r="W483" s="338"/>
      <c r="X483" s="338"/>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5"/>
      <c r="CI483" s="5"/>
      <c r="CJ483" s="5"/>
      <c r="CK483" s="6"/>
      <c r="CL483" s="6"/>
      <c r="CM483" s="6"/>
      <c r="CN483" s="6"/>
    </row>
    <row r="484" spans="1:92" x14ac:dyDescent="0.25">
      <c r="A484" s="1"/>
      <c r="B484" s="5"/>
      <c r="C484" s="5"/>
      <c r="D484" s="5"/>
      <c r="E484" s="5"/>
      <c r="F484" s="18"/>
      <c r="G484" s="5"/>
      <c r="H484" s="17"/>
      <c r="I484" s="5"/>
      <c r="J484" s="5"/>
      <c r="K484" s="5"/>
      <c r="L484" s="5"/>
      <c r="M484" s="5"/>
      <c r="N484" s="5"/>
      <c r="O484" s="5"/>
      <c r="P484" s="344"/>
      <c r="Q484" s="338"/>
      <c r="R484" s="338"/>
      <c r="S484" s="338"/>
      <c r="T484" s="338"/>
      <c r="U484" s="338"/>
      <c r="V484" s="338"/>
      <c r="W484" s="338"/>
      <c r="X484" s="338"/>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6"/>
      <c r="CL484" s="6"/>
      <c r="CM484" s="6"/>
      <c r="CN484" s="6"/>
    </row>
    <row r="485" spans="1:92" x14ac:dyDescent="0.25">
      <c r="A485" s="1"/>
      <c r="B485" s="5"/>
      <c r="C485" s="5"/>
      <c r="D485" s="5"/>
      <c r="E485" s="5"/>
      <c r="F485" s="18"/>
      <c r="G485" s="5"/>
      <c r="H485" s="17"/>
      <c r="I485" s="5"/>
      <c r="J485" s="5"/>
      <c r="K485" s="5"/>
      <c r="L485" s="5"/>
      <c r="M485" s="5"/>
      <c r="N485" s="5"/>
      <c r="O485" s="5"/>
      <c r="P485" s="344"/>
      <c r="Q485" s="338"/>
      <c r="R485" s="338"/>
      <c r="S485" s="338"/>
      <c r="T485" s="338"/>
      <c r="U485" s="338"/>
      <c r="V485" s="338"/>
      <c r="W485" s="338"/>
      <c r="X485" s="338"/>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6"/>
      <c r="CL485" s="6"/>
      <c r="CM485" s="6"/>
      <c r="CN485" s="6"/>
    </row>
    <row r="486" spans="1:92" x14ac:dyDescent="0.25">
      <c r="A486" s="1"/>
      <c r="B486" s="5"/>
      <c r="C486" s="5"/>
      <c r="D486" s="5"/>
      <c r="E486" s="5"/>
      <c r="F486" s="18"/>
      <c r="G486" s="5"/>
      <c r="H486" s="17"/>
      <c r="I486" s="5"/>
      <c r="J486" s="5"/>
      <c r="K486" s="5"/>
      <c r="L486" s="5"/>
      <c r="M486" s="5"/>
      <c r="N486" s="5"/>
      <c r="O486" s="5"/>
      <c r="P486" s="344"/>
      <c r="Q486" s="338"/>
      <c r="R486" s="338"/>
      <c r="S486" s="338"/>
      <c r="T486" s="338"/>
      <c r="U486" s="338"/>
      <c r="V486" s="338"/>
      <c r="W486" s="338"/>
      <c r="X486" s="338"/>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6"/>
      <c r="CL486" s="6"/>
      <c r="CM486" s="6"/>
      <c r="CN486" s="6"/>
    </row>
    <row r="487" spans="1:92" x14ac:dyDescent="0.25">
      <c r="A487" s="1"/>
      <c r="B487" s="5"/>
      <c r="C487" s="5"/>
      <c r="D487" s="5"/>
      <c r="E487" s="5"/>
      <c r="F487" s="18"/>
      <c r="G487" s="5"/>
      <c r="H487" s="17"/>
      <c r="I487" s="5"/>
      <c r="J487" s="5"/>
      <c r="K487" s="5"/>
      <c r="L487" s="5"/>
      <c r="M487" s="5"/>
      <c r="N487" s="5"/>
      <c r="O487" s="5"/>
      <c r="P487" s="344"/>
      <c r="Q487" s="338"/>
      <c r="R487" s="338"/>
      <c r="S487" s="338"/>
      <c r="T487" s="338"/>
      <c r="U487" s="338"/>
      <c r="V487" s="338"/>
      <c r="W487" s="338"/>
      <c r="X487" s="338"/>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6"/>
      <c r="CL487" s="6"/>
      <c r="CM487" s="6"/>
      <c r="CN487" s="6"/>
    </row>
    <row r="488" spans="1:92" x14ac:dyDescent="0.25">
      <c r="A488" s="1"/>
      <c r="B488" s="5"/>
      <c r="C488" s="5"/>
      <c r="D488" s="5"/>
      <c r="E488" s="5"/>
      <c r="F488" s="18"/>
      <c r="G488" s="5"/>
      <c r="H488" s="17"/>
      <c r="I488" s="5"/>
      <c r="J488" s="5"/>
      <c r="K488" s="5"/>
      <c r="L488" s="5"/>
      <c r="M488" s="5"/>
      <c r="N488" s="5"/>
      <c r="O488" s="5"/>
      <c r="P488" s="344"/>
      <c r="Q488" s="338"/>
      <c r="R488" s="338"/>
      <c r="S488" s="338"/>
      <c r="T488" s="338"/>
      <c r="U488" s="338"/>
      <c r="V488" s="338"/>
      <c r="W488" s="338"/>
      <c r="X488" s="338"/>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5"/>
      <c r="CD488" s="5"/>
      <c r="CE488" s="5"/>
      <c r="CF488" s="5"/>
      <c r="CG488" s="5"/>
      <c r="CH488" s="5"/>
      <c r="CI488" s="5"/>
      <c r="CJ488" s="5"/>
      <c r="CK488" s="6"/>
      <c r="CL488" s="6"/>
      <c r="CM488" s="6"/>
      <c r="CN488" s="6"/>
    </row>
    <row r="489" spans="1:92" x14ac:dyDescent="0.25">
      <c r="A489" s="1"/>
      <c r="B489" s="5"/>
      <c r="C489" s="5"/>
      <c r="D489" s="5"/>
      <c r="E489" s="5"/>
      <c r="F489" s="18"/>
      <c r="G489" s="5"/>
      <c r="H489" s="17"/>
      <c r="I489" s="5"/>
      <c r="J489" s="5"/>
      <c r="K489" s="5"/>
      <c r="L489" s="5"/>
      <c r="M489" s="5"/>
      <c r="N489" s="5"/>
      <c r="O489" s="5"/>
      <c r="P489" s="344"/>
      <c r="Q489" s="338"/>
      <c r="R489" s="338"/>
      <c r="S489" s="338"/>
      <c r="T489" s="338"/>
      <c r="U489" s="338"/>
      <c r="V489" s="338"/>
      <c r="W489" s="338"/>
      <c r="X489" s="338"/>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c r="BU489" s="5"/>
      <c r="BV489" s="5"/>
      <c r="BW489" s="5"/>
      <c r="BX489" s="5"/>
      <c r="BY489" s="5"/>
      <c r="BZ489" s="5"/>
      <c r="CA489" s="5"/>
      <c r="CB489" s="5"/>
      <c r="CC489" s="5"/>
      <c r="CD489" s="5"/>
      <c r="CE489" s="5"/>
      <c r="CF489" s="5"/>
      <c r="CG489" s="5"/>
      <c r="CH489" s="5"/>
      <c r="CI489" s="5"/>
      <c r="CJ489" s="5"/>
      <c r="CK489" s="6"/>
      <c r="CL489" s="6"/>
      <c r="CM489" s="6"/>
      <c r="CN489" s="6"/>
    </row>
    <row r="490" spans="1:92" x14ac:dyDescent="0.25">
      <c r="A490" s="1"/>
      <c r="B490" s="5"/>
      <c r="C490" s="5"/>
      <c r="D490" s="5"/>
      <c r="E490" s="5"/>
      <c r="F490" s="18"/>
      <c r="G490" s="5"/>
      <c r="H490" s="17"/>
      <c r="I490" s="5"/>
      <c r="J490" s="5"/>
      <c r="K490" s="5"/>
      <c r="L490" s="5"/>
      <c r="M490" s="5"/>
      <c r="N490" s="5"/>
      <c r="O490" s="5"/>
      <c r="P490" s="344"/>
      <c r="Q490" s="338"/>
      <c r="R490" s="338"/>
      <c r="S490" s="338"/>
      <c r="T490" s="338"/>
      <c r="U490" s="338"/>
      <c r="V490" s="338"/>
      <c r="W490" s="338"/>
      <c r="X490" s="338"/>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5"/>
      <c r="CD490" s="5"/>
      <c r="CE490" s="5"/>
      <c r="CF490" s="5"/>
      <c r="CG490" s="5"/>
      <c r="CH490" s="5"/>
      <c r="CI490" s="5"/>
      <c r="CJ490" s="5"/>
      <c r="CK490" s="6"/>
      <c r="CL490" s="6"/>
      <c r="CM490" s="6"/>
      <c r="CN490" s="6"/>
    </row>
    <row r="491" spans="1:92" x14ac:dyDescent="0.25">
      <c r="A491" s="1"/>
      <c r="B491" s="5"/>
      <c r="C491" s="5"/>
      <c r="D491" s="5"/>
      <c r="E491" s="5"/>
      <c r="F491" s="18"/>
      <c r="G491" s="5"/>
      <c r="H491" s="17"/>
      <c r="I491" s="5"/>
      <c r="J491" s="5"/>
      <c r="K491" s="5"/>
      <c r="L491" s="5"/>
      <c r="M491" s="5"/>
      <c r="N491" s="5"/>
      <c r="O491" s="5"/>
      <c r="P491" s="344"/>
      <c r="Q491" s="338"/>
      <c r="R491" s="338"/>
      <c r="S491" s="338"/>
      <c r="T491" s="338"/>
      <c r="U491" s="338"/>
      <c r="V491" s="338"/>
      <c r="W491" s="338"/>
      <c r="X491" s="338"/>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5"/>
      <c r="CI491" s="5"/>
      <c r="CJ491" s="5"/>
      <c r="CK491" s="6"/>
      <c r="CL491" s="6"/>
      <c r="CM491" s="6"/>
      <c r="CN491" s="6"/>
    </row>
    <row r="492" spans="1:92" x14ac:dyDescent="0.25">
      <c r="A492" s="1"/>
      <c r="B492" s="5"/>
      <c r="C492" s="5"/>
      <c r="D492" s="5"/>
      <c r="E492" s="5"/>
      <c r="F492" s="18"/>
      <c r="G492" s="5"/>
      <c r="H492" s="17"/>
      <c r="I492" s="5"/>
      <c r="J492" s="5"/>
      <c r="K492" s="5"/>
      <c r="L492" s="5"/>
      <c r="M492" s="5"/>
      <c r="N492" s="5"/>
      <c r="O492" s="5"/>
      <c r="P492" s="344"/>
      <c r="Q492" s="338"/>
      <c r="R492" s="338"/>
      <c r="S492" s="338"/>
      <c r="T492" s="338"/>
      <c r="U492" s="338"/>
      <c r="V492" s="338"/>
      <c r="W492" s="338"/>
      <c r="X492" s="338"/>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5"/>
      <c r="CD492" s="5"/>
      <c r="CE492" s="5"/>
      <c r="CF492" s="5"/>
      <c r="CG492" s="5"/>
      <c r="CH492" s="5"/>
      <c r="CI492" s="5"/>
      <c r="CJ492" s="5"/>
      <c r="CK492" s="6"/>
      <c r="CL492" s="6"/>
      <c r="CM492" s="6"/>
      <c r="CN492" s="6"/>
    </row>
    <row r="493" spans="1:92" x14ac:dyDescent="0.25">
      <c r="A493" s="1"/>
      <c r="B493" s="5"/>
      <c r="C493" s="5"/>
      <c r="D493" s="5"/>
      <c r="E493" s="5"/>
      <c r="F493" s="18"/>
      <c r="G493" s="5"/>
      <c r="H493" s="17"/>
      <c r="I493" s="5"/>
      <c r="J493" s="5"/>
      <c r="K493" s="5"/>
      <c r="L493" s="5"/>
      <c r="M493" s="5"/>
      <c r="N493" s="5"/>
      <c r="O493" s="5"/>
      <c r="P493" s="344"/>
      <c r="Q493" s="338"/>
      <c r="R493" s="338"/>
      <c r="S493" s="338"/>
      <c r="T493" s="338"/>
      <c r="U493" s="338"/>
      <c r="V493" s="338"/>
      <c r="W493" s="338"/>
      <c r="X493" s="338"/>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5"/>
      <c r="CD493" s="5"/>
      <c r="CE493" s="5"/>
      <c r="CF493" s="5"/>
      <c r="CG493" s="5"/>
      <c r="CH493" s="5"/>
      <c r="CI493" s="5"/>
      <c r="CJ493" s="5"/>
      <c r="CK493" s="6"/>
      <c r="CL493" s="6"/>
      <c r="CM493" s="6"/>
      <c r="CN493" s="6"/>
    </row>
    <row r="494" spans="1:92" x14ac:dyDescent="0.25">
      <c r="A494" s="1"/>
      <c r="B494" s="5"/>
      <c r="C494" s="5"/>
      <c r="D494" s="5"/>
      <c r="E494" s="5"/>
      <c r="F494" s="18"/>
      <c r="G494" s="5"/>
      <c r="H494" s="17"/>
      <c r="I494" s="5"/>
      <c r="J494" s="5"/>
      <c r="K494" s="5"/>
      <c r="L494" s="5"/>
      <c r="M494" s="5"/>
      <c r="N494" s="5"/>
      <c r="O494" s="5"/>
      <c r="P494" s="344"/>
      <c r="Q494" s="338"/>
      <c r="R494" s="338"/>
      <c r="S494" s="338"/>
      <c r="T494" s="338"/>
      <c r="U494" s="338"/>
      <c r="V494" s="338"/>
      <c r="W494" s="338"/>
      <c r="X494" s="338"/>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6"/>
      <c r="CL494" s="6"/>
      <c r="CM494" s="6"/>
      <c r="CN494" s="6"/>
    </row>
    <row r="495" spans="1:92" x14ac:dyDescent="0.25">
      <c r="A495" s="1"/>
      <c r="B495" s="5"/>
      <c r="C495" s="5"/>
      <c r="D495" s="5"/>
      <c r="E495" s="5"/>
      <c r="F495" s="18"/>
      <c r="G495" s="5"/>
      <c r="H495" s="17"/>
      <c r="I495" s="5"/>
      <c r="J495" s="5"/>
      <c r="K495" s="5"/>
      <c r="L495" s="5"/>
      <c r="M495" s="5"/>
      <c r="N495" s="5"/>
      <c r="O495" s="5"/>
      <c r="P495" s="344"/>
      <c r="Q495" s="338"/>
      <c r="R495" s="338"/>
      <c r="S495" s="338"/>
      <c r="T495" s="338"/>
      <c r="U495" s="338"/>
      <c r="V495" s="338"/>
      <c r="W495" s="338"/>
      <c r="X495" s="338"/>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c r="CI495" s="5"/>
      <c r="CJ495" s="5"/>
      <c r="CK495" s="6"/>
      <c r="CL495" s="6"/>
      <c r="CM495" s="6"/>
      <c r="CN495" s="6"/>
    </row>
    <row r="496" spans="1:92" x14ac:dyDescent="0.25">
      <c r="A496" s="1"/>
      <c r="B496" s="5"/>
      <c r="C496" s="5"/>
      <c r="D496" s="5"/>
      <c r="E496" s="5"/>
      <c r="F496" s="18"/>
      <c r="G496" s="5"/>
      <c r="H496" s="17"/>
      <c r="I496" s="5"/>
      <c r="J496" s="5"/>
      <c r="K496" s="5"/>
      <c r="L496" s="5"/>
      <c r="M496" s="5"/>
      <c r="N496" s="5"/>
      <c r="O496" s="5"/>
      <c r="P496" s="344"/>
      <c r="Q496" s="338"/>
      <c r="R496" s="338"/>
      <c r="S496" s="338"/>
      <c r="T496" s="338"/>
      <c r="U496" s="338"/>
      <c r="V496" s="338"/>
      <c r="W496" s="338"/>
      <c r="X496" s="338"/>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5"/>
      <c r="CD496" s="5"/>
      <c r="CE496" s="5"/>
      <c r="CF496" s="5"/>
      <c r="CG496" s="5"/>
      <c r="CH496" s="5"/>
      <c r="CI496" s="5"/>
      <c r="CJ496" s="5"/>
      <c r="CK496" s="6"/>
      <c r="CL496" s="6"/>
      <c r="CM496" s="6"/>
      <c r="CN496" s="6"/>
    </row>
    <row r="497" spans="1:92" x14ac:dyDescent="0.25">
      <c r="A497" s="1"/>
      <c r="B497" s="5"/>
      <c r="C497" s="5"/>
      <c r="D497" s="5"/>
      <c r="E497" s="5"/>
      <c r="F497" s="18"/>
      <c r="G497" s="5"/>
      <c r="H497" s="17"/>
      <c r="I497" s="5"/>
      <c r="J497" s="5"/>
      <c r="K497" s="5"/>
      <c r="L497" s="5"/>
      <c r="M497" s="5"/>
      <c r="N497" s="5"/>
      <c r="O497" s="5"/>
      <c r="P497" s="344"/>
      <c r="Q497" s="338"/>
      <c r="R497" s="338"/>
      <c r="S497" s="338"/>
      <c r="T497" s="338"/>
      <c r="U497" s="338"/>
      <c r="V497" s="338"/>
      <c r="W497" s="338"/>
      <c r="X497" s="338"/>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6"/>
      <c r="CL497" s="6"/>
      <c r="CM497" s="6"/>
      <c r="CN497" s="6"/>
    </row>
    <row r="498" spans="1:92" x14ac:dyDescent="0.25">
      <c r="A498" s="1"/>
      <c r="B498" s="5"/>
      <c r="C498" s="5"/>
      <c r="D498" s="5"/>
      <c r="E498" s="5"/>
      <c r="F498" s="18"/>
      <c r="G498" s="5"/>
      <c r="H498" s="17"/>
      <c r="I498" s="5"/>
      <c r="J498" s="5"/>
      <c r="K498" s="5"/>
      <c r="L498" s="5"/>
      <c r="M498" s="5"/>
      <c r="N498" s="5"/>
      <c r="O498" s="5"/>
      <c r="P498" s="344"/>
      <c r="Q498" s="338"/>
      <c r="R498" s="338"/>
      <c r="S498" s="338"/>
      <c r="T498" s="338"/>
      <c r="U498" s="338"/>
      <c r="V498" s="338"/>
      <c r="W498" s="338"/>
      <c r="X498" s="338"/>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5"/>
      <c r="BV498" s="5"/>
      <c r="BW498" s="5"/>
      <c r="BX498" s="5"/>
      <c r="BY498" s="5"/>
      <c r="BZ498" s="5"/>
      <c r="CA498" s="5"/>
      <c r="CB498" s="5"/>
      <c r="CC498" s="5"/>
      <c r="CD498" s="5"/>
      <c r="CE498" s="5"/>
      <c r="CF498" s="5"/>
      <c r="CG498" s="5"/>
      <c r="CH498" s="5"/>
      <c r="CI498" s="5"/>
      <c r="CJ498" s="5"/>
      <c r="CK498" s="6"/>
      <c r="CL498" s="6"/>
      <c r="CM498" s="6"/>
      <c r="CN498" s="6"/>
    </row>
    <row r="499" spans="1:92" x14ac:dyDescent="0.25">
      <c r="A499" s="1"/>
      <c r="B499" s="5"/>
      <c r="C499" s="5"/>
      <c r="D499" s="5"/>
      <c r="E499" s="5"/>
      <c r="F499" s="18"/>
      <c r="G499" s="5"/>
      <c r="H499" s="17"/>
      <c r="I499" s="5"/>
      <c r="J499" s="5"/>
      <c r="K499" s="5"/>
      <c r="L499" s="5"/>
      <c r="M499" s="5"/>
      <c r="N499" s="5"/>
      <c r="O499" s="5"/>
      <c r="P499" s="344"/>
      <c r="Q499" s="338"/>
      <c r="R499" s="338"/>
      <c r="S499" s="338"/>
      <c r="T499" s="338"/>
      <c r="U499" s="338"/>
      <c r="V499" s="338"/>
      <c r="W499" s="338"/>
      <c r="X499" s="338"/>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5"/>
      <c r="BR499" s="5"/>
      <c r="BS499" s="5"/>
      <c r="BT499" s="5"/>
      <c r="BU499" s="5"/>
      <c r="BV499" s="5"/>
      <c r="BW499" s="5"/>
      <c r="BX499" s="5"/>
      <c r="BY499" s="5"/>
      <c r="BZ499" s="5"/>
      <c r="CA499" s="5"/>
      <c r="CB499" s="5"/>
      <c r="CC499" s="5"/>
      <c r="CD499" s="5"/>
      <c r="CE499" s="5"/>
      <c r="CF499" s="5"/>
      <c r="CG499" s="5"/>
      <c r="CH499" s="5"/>
      <c r="CI499" s="5"/>
      <c r="CJ499" s="5"/>
      <c r="CK499" s="6"/>
      <c r="CL499" s="6"/>
      <c r="CM499" s="6"/>
      <c r="CN499" s="6"/>
    </row>
    <row r="500" spans="1:92" x14ac:dyDescent="0.25">
      <c r="A500" s="1"/>
      <c r="B500" s="5"/>
      <c r="C500" s="5"/>
      <c r="D500" s="5"/>
      <c r="E500" s="5"/>
      <c r="F500" s="18"/>
      <c r="G500" s="5"/>
      <c r="H500" s="17"/>
      <c r="I500" s="5"/>
      <c r="J500" s="5"/>
      <c r="K500" s="5"/>
      <c r="L500" s="5"/>
      <c r="M500" s="5"/>
      <c r="N500" s="5"/>
      <c r="O500" s="5"/>
      <c r="P500" s="344"/>
      <c r="Q500" s="338"/>
      <c r="R500" s="338"/>
      <c r="S500" s="338"/>
      <c r="T500" s="338"/>
      <c r="U500" s="338"/>
      <c r="V500" s="338"/>
      <c r="W500" s="338"/>
      <c r="X500" s="338"/>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5"/>
      <c r="CD500" s="5"/>
      <c r="CE500" s="5"/>
      <c r="CF500" s="5"/>
      <c r="CG500" s="5"/>
      <c r="CH500" s="5"/>
      <c r="CI500" s="5"/>
      <c r="CJ500" s="5"/>
      <c r="CK500" s="6"/>
      <c r="CL500" s="6"/>
      <c r="CM500" s="6"/>
      <c r="CN500" s="6"/>
    </row>
    <row r="501" spans="1:92" x14ac:dyDescent="0.25">
      <c r="A501" s="1"/>
      <c r="B501" s="5"/>
      <c r="C501" s="5"/>
      <c r="D501" s="5"/>
      <c r="E501" s="5"/>
      <c r="F501" s="18"/>
      <c r="G501" s="5"/>
      <c r="H501" s="17"/>
      <c r="I501" s="5"/>
      <c r="J501" s="5"/>
      <c r="K501" s="5"/>
      <c r="L501" s="5"/>
      <c r="M501" s="5"/>
      <c r="N501" s="5"/>
      <c r="O501" s="5"/>
      <c r="P501" s="344"/>
      <c r="Q501" s="338"/>
      <c r="R501" s="338"/>
      <c r="S501" s="338"/>
      <c r="T501" s="338"/>
      <c r="U501" s="338"/>
      <c r="V501" s="338"/>
      <c r="W501" s="338"/>
      <c r="X501" s="338"/>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5"/>
      <c r="CI501" s="5"/>
      <c r="CJ501" s="5"/>
      <c r="CK501" s="6"/>
      <c r="CL501" s="6"/>
      <c r="CM501" s="6"/>
      <c r="CN501" s="6"/>
    </row>
    <row r="502" spans="1:92" x14ac:dyDescent="0.25">
      <c r="A502" s="1"/>
      <c r="B502" s="5"/>
      <c r="C502" s="5"/>
      <c r="D502" s="5"/>
      <c r="E502" s="5"/>
      <c r="F502" s="18"/>
      <c r="G502" s="5"/>
      <c r="H502" s="17"/>
      <c r="I502" s="5"/>
      <c r="J502" s="5"/>
      <c r="K502" s="5"/>
      <c r="L502" s="5"/>
      <c r="M502" s="5"/>
      <c r="N502" s="5"/>
      <c r="O502" s="5"/>
      <c r="P502" s="344"/>
      <c r="Q502" s="338"/>
      <c r="R502" s="338"/>
      <c r="S502" s="338"/>
      <c r="T502" s="338"/>
      <c r="U502" s="338"/>
      <c r="V502" s="338"/>
      <c r="W502" s="338"/>
      <c r="X502" s="338"/>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c r="CI502" s="5"/>
      <c r="CJ502" s="5"/>
      <c r="CK502" s="6"/>
      <c r="CL502" s="6"/>
      <c r="CM502" s="6"/>
      <c r="CN502" s="6"/>
    </row>
    <row r="503" spans="1:92" x14ac:dyDescent="0.25">
      <c r="A503" s="1"/>
      <c r="B503" s="5"/>
      <c r="C503" s="5"/>
      <c r="D503" s="5"/>
      <c r="E503" s="5"/>
      <c r="F503" s="18"/>
      <c r="G503" s="5"/>
      <c r="H503" s="17"/>
      <c r="I503" s="5"/>
      <c r="J503" s="5"/>
      <c r="K503" s="5"/>
      <c r="L503" s="5"/>
      <c r="M503" s="5"/>
      <c r="N503" s="5"/>
      <c r="O503" s="5"/>
      <c r="P503" s="344"/>
      <c r="Q503" s="338"/>
      <c r="R503" s="338"/>
      <c r="S503" s="338"/>
      <c r="T503" s="338"/>
      <c r="U503" s="338"/>
      <c r="V503" s="338"/>
      <c r="W503" s="338"/>
      <c r="X503" s="338"/>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5"/>
      <c r="CI503" s="5"/>
      <c r="CJ503" s="5"/>
      <c r="CK503" s="6"/>
      <c r="CL503" s="6"/>
      <c r="CM503" s="6"/>
      <c r="CN503" s="6"/>
    </row>
    <row r="504" spans="1:92" x14ac:dyDescent="0.25">
      <c r="A504" s="1"/>
      <c r="B504" s="5"/>
      <c r="C504" s="5"/>
      <c r="D504" s="5"/>
      <c r="E504" s="5"/>
      <c r="F504" s="18"/>
      <c r="G504" s="5"/>
      <c r="H504" s="17"/>
      <c r="I504" s="5"/>
      <c r="J504" s="5"/>
      <c r="K504" s="5"/>
      <c r="L504" s="5"/>
      <c r="M504" s="5"/>
      <c r="N504" s="5"/>
      <c r="O504" s="5"/>
      <c r="P504" s="344"/>
      <c r="Q504" s="338"/>
      <c r="R504" s="338"/>
      <c r="S504" s="338"/>
      <c r="T504" s="338"/>
      <c r="U504" s="338"/>
      <c r="V504" s="338"/>
      <c r="W504" s="338"/>
      <c r="X504" s="338"/>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5"/>
      <c r="CD504" s="5"/>
      <c r="CE504" s="5"/>
      <c r="CF504" s="5"/>
      <c r="CG504" s="5"/>
      <c r="CH504" s="5"/>
      <c r="CI504" s="5"/>
      <c r="CJ504" s="5"/>
      <c r="CK504" s="6"/>
      <c r="CL504" s="6"/>
      <c r="CM504" s="6"/>
      <c r="CN504" s="6"/>
    </row>
    <row r="505" spans="1:92" x14ac:dyDescent="0.25">
      <c r="A505" s="1"/>
      <c r="B505" s="5"/>
      <c r="C505" s="5"/>
      <c r="D505" s="5"/>
      <c r="E505" s="5"/>
      <c r="F505" s="18"/>
      <c r="G505" s="5"/>
      <c r="H505" s="17"/>
      <c r="I505" s="5"/>
      <c r="J505" s="5"/>
      <c r="K505" s="5"/>
      <c r="L505" s="5"/>
      <c r="M505" s="5"/>
      <c r="N505" s="5"/>
      <c r="O505" s="5"/>
      <c r="P505" s="344"/>
      <c r="Q505" s="338"/>
      <c r="R505" s="338"/>
      <c r="S505" s="338"/>
      <c r="T505" s="338"/>
      <c r="U505" s="338"/>
      <c r="V505" s="338"/>
      <c r="W505" s="338"/>
      <c r="X505" s="338"/>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5"/>
      <c r="CI505" s="5"/>
      <c r="CJ505" s="5"/>
      <c r="CK505" s="6"/>
      <c r="CL505" s="6"/>
      <c r="CM505" s="6"/>
      <c r="CN505" s="6"/>
    </row>
    <row r="506" spans="1:92" x14ac:dyDescent="0.25">
      <c r="A506" s="1"/>
      <c r="B506" s="5"/>
      <c r="C506" s="5"/>
      <c r="D506" s="5"/>
      <c r="E506" s="5"/>
      <c r="F506" s="18"/>
      <c r="G506" s="5"/>
      <c r="H506" s="17"/>
      <c r="I506" s="5"/>
      <c r="J506" s="5"/>
      <c r="K506" s="5"/>
      <c r="L506" s="5"/>
      <c r="M506" s="5"/>
      <c r="N506" s="5"/>
      <c r="O506" s="5"/>
      <c r="P506" s="344"/>
      <c r="Q506" s="338"/>
      <c r="R506" s="338"/>
      <c r="S506" s="338"/>
      <c r="T506" s="338"/>
      <c r="U506" s="338"/>
      <c r="V506" s="338"/>
      <c r="W506" s="338"/>
      <c r="X506" s="338"/>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5"/>
      <c r="CD506" s="5"/>
      <c r="CE506" s="5"/>
      <c r="CF506" s="5"/>
      <c r="CG506" s="5"/>
      <c r="CH506" s="5"/>
      <c r="CI506" s="5"/>
      <c r="CJ506" s="5"/>
      <c r="CK506" s="6"/>
      <c r="CL506" s="6"/>
      <c r="CM506" s="6"/>
      <c r="CN506" s="6"/>
    </row>
    <row r="507" spans="1:92" x14ac:dyDescent="0.25">
      <c r="A507" s="1"/>
      <c r="B507" s="5"/>
      <c r="C507" s="5"/>
      <c r="D507" s="5"/>
      <c r="E507" s="5"/>
      <c r="F507" s="18"/>
      <c r="G507" s="5"/>
      <c r="H507" s="17"/>
      <c r="I507" s="5"/>
      <c r="J507" s="5"/>
      <c r="K507" s="5"/>
      <c r="L507" s="5"/>
      <c r="M507" s="5"/>
      <c r="N507" s="5"/>
      <c r="O507" s="5"/>
      <c r="P507" s="344"/>
      <c r="Q507" s="338"/>
      <c r="R507" s="338"/>
      <c r="S507" s="338"/>
      <c r="T507" s="338"/>
      <c r="U507" s="338"/>
      <c r="V507" s="338"/>
      <c r="W507" s="338"/>
      <c r="X507" s="338"/>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6"/>
      <c r="CL507" s="6"/>
      <c r="CM507" s="6"/>
      <c r="CN507" s="6"/>
    </row>
    <row r="508" spans="1:92" x14ac:dyDescent="0.25">
      <c r="A508" s="1"/>
      <c r="B508" s="5"/>
      <c r="C508" s="5"/>
      <c r="D508" s="5"/>
      <c r="E508" s="5"/>
      <c r="F508" s="18"/>
      <c r="G508" s="5"/>
      <c r="H508" s="17"/>
      <c r="I508" s="5"/>
      <c r="J508" s="5"/>
      <c r="K508" s="5"/>
      <c r="L508" s="5"/>
      <c r="M508" s="5"/>
      <c r="N508" s="5"/>
      <c r="O508" s="5"/>
      <c r="P508" s="344"/>
      <c r="Q508" s="338"/>
      <c r="R508" s="338"/>
      <c r="S508" s="338"/>
      <c r="T508" s="338"/>
      <c r="U508" s="338"/>
      <c r="V508" s="338"/>
      <c r="W508" s="338"/>
      <c r="X508" s="338"/>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6"/>
      <c r="CL508" s="6"/>
      <c r="CM508" s="6"/>
      <c r="CN508" s="6"/>
    </row>
    <row r="509" spans="1:92" x14ac:dyDescent="0.25">
      <c r="A509" s="1"/>
      <c r="B509" s="5"/>
      <c r="C509" s="5"/>
      <c r="D509" s="5"/>
      <c r="E509" s="5"/>
      <c r="F509" s="18"/>
      <c r="G509" s="5"/>
      <c r="H509" s="17"/>
      <c r="I509" s="5"/>
      <c r="J509" s="5"/>
      <c r="K509" s="5"/>
      <c r="L509" s="5"/>
      <c r="M509" s="5"/>
      <c r="N509" s="5"/>
      <c r="O509" s="5"/>
      <c r="P509" s="344"/>
      <c r="Q509" s="338"/>
      <c r="R509" s="338"/>
      <c r="S509" s="338"/>
      <c r="T509" s="338"/>
      <c r="U509" s="338"/>
      <c r="V509" s="338"/>
      <c r="W509" s="338"/>
      <c r="X509" s="338"/>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5"/>
      <c r="CD509" s="5"/>
      <c r="CE509" s="5"/>
      <c r="CF509" s="5"/>
      <c r="CG509" s="5"/>
      <c r="CH509" s="5"/>
      <c r="CI509" s="5"/>
      <c r="CJ509" s="5"/>
      <c r="CK509" s="6"/>
      <c r="CL509" s="6"/>
      <c r="CM509" s="6"/>
      <c r="CN509" s="6"/>
    </row>
    <row r="510" spans="1:92" x14ac:dyDescent="0.25">
      <c r="A510" s="1"/>
      <c r="B510" s="5"/>
      <c r="C510" s="5"/>
      <c r="D510" s="5"/>
      <c r="E510" s="5"/>
      <c r="F510" s="18"/>
      <c r="G510" s="5"/>
      <c r="H510" s="17"/>
      <c r="I510" s="5"/>
      <c r="J510" s="5"/>
      <c r="K510" s="5"/>
      <c r="L510" s="5"/>
      <c r="M510" s="5"/>
      <c r="N510" s="5"/>
      <c r="O510" s="5"/>
      <c r="P510" s="344"/>
      <c r="Q510" s="338"/>
      <c r="R510" s="338"/>
      <c r="S510" s="338"/>
      <c r="T510" s="338"/>
      <c r="U510" s="338"/>
      <c r="V510" s="338"/>
      <c r="W510" s="338"/>
      <c r="X510" s="338"/>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c r="BV510" s="5"/>
      <c r="BW510" s="5"/>
      <c r="BX510" s="5"/>
      <c r="BY510" s="5"/>
      <c r="BZ510" s="5"/>
      <c r="CA510" s="5"/>
      <c r="CB510" s="5"/>
      <c r="CC510" s="5"/>
      <c r="CD510" s="5"/>
      <c r="CE510" s="5"/>
      <c r="CF510" s="5"/>
      <c r="CG510" s="5"/>
      <c r="CH510" s="5"/>
      <c r="CI510" s="5"/>
      <c r="CJ510" s="5"/>
      <c r="CK510" s="6"/>
      <c r="CL510" s="6"/>
      <c r="CM510" s="6"/>
      <c r="CN510" s="6"/>
    </row>
    <row r="511" spans="1:92" x14ac:dyDescent="0.25">
      <c r="A511" s="1"/>
      <c r="B511" s="5"/>
      <c r="C511" s="5"/>
      <c r="D511" s="5"/>
      <c r="E511" s="5"/>
      <c r="F511" s="18"/>
      <c r="G511" s="5"/>
      <c r="H511" s="17"/>
      <c r="I511" s="5"/>
      <c r="J511" s="5"/>
      <c r="K511" s="5"/>
      <c r="L511" s="5"/>
      <c r="M511" s="5"/>
      <c r="N511" s="5"/>
      <c r="O511" s="5"/>
      <c r="P511" s="344"/>
      <c r="Q511" s="338"/>
      <c r="R511" s="338"/>
      <c r="S511" s="338"/>
      <c r="T511" s="338"/>
      <c r="U511" s="338"/>
      <c r="V511" s="338"/>
      <c r="W511" s="338"/>
      <c r="X511" s="338"/>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5"/>
      <c r="CI511" s="5"/>
      <c r="CJ511" s="5"/>
      <c r="CK511" s="6"/>
      <c r="CL511" s="6"/>
      <c r="CM511" s="6"/>
      <c r="CN511" s="6"/>
    </row>
    <row r="512" spans="1:92" x14ac:dyDescent="0.25">
      <c r="A512" s="1"/>
      <c r="B512" s="5"/>
      <c r="C512" s="5"/>
      <c r="D512" s="5"/>
      <c r="E512" s="5"/>
      <c r="F512" s="18"/>
      <c r="G512" s="5"/>
      <c r="H512" s="17"/>
      <c r="I512" s="5"/>
      <c r="J512" s="5"/>
      <c r="K512" s="5"/>
      <c r="L512" s="5"/>
      <c r="M512" s="5"/>
      <c r="N512" s="5"/>
      <c r="O512" s="5"/>
      <c r="P512" s="344"/>
      <c r="Q512" s="338"/>
      <c r="R512" s="338"/>
      <c r="S512" s="338"/>
      <c r="T512" s="338"/>
      <c r="U512" s="338"/>
      <c r="V512" s="338"/>
      <c r="W512" s="338"/>
      <c r="X512" s="338"/>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5"/>
      <c r="CD512" s="5"/>
      <c r="CE512" s="5"/>
      <c r="CF512" s="5"/>
      <c r="CG512" s="5"/>
      <c r="CH512" s="5"/>
      <c r="CI512" s="5"/>
      <c r="CJ512" s="5"/>
      <c r="CK512" s="6"/>
      <c r="CL512" s="6"/>
      <c r="CM512" s="6"/>
      <c r="CN512" s="6"/>
    </row>
    <row r="513" spans="1:92" x14ac:dyDescent="0.25">
      <c r="A513" s="1"/>
      <c r="B513" s="5"/>
      <c r="C513" s="5"/>
      <c r="D513" s="5"/>
      <c r="E513" s="5"/>
      <c r="F513" s="18"/>
      <c r="G513" s="5"/>
      <c r="H513" s="17"/>
      <c r="I513" s="5"/>
      <c r="J513" s="5"/>
      <c r="K513" s="5"/>
      <c r="L513" s="5"/>
      <c r="M513" s="5"/>
      <c r="N513" s="5"/>
      <c r="O513" s="5"/>
      <c r="P513" s="344"/>
      <c r="Q513" s="338"/>
      <c r="R513" s="338"/>
      <c r="S513" s="338"/>
      <c r="T513" s="338"/>
      <c r="U513" s="338"/>
      <c r="V513" s="338"/>
      <c r="W513" s="338"/>
      <c r="X513" s="338"/>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5"/>
      <c r="CD513" s="5"/>
      <c r="CE513" s="5"/>
      <c r="CF513" s="5"/>
      <c r="CG513" s="5"/>
      <c r="CH513" s="5"/>
      <c r="CI513" s="5"/>
      <c r="CJ513" s="5"/>
      <c r="CK513" s="6"/>
      <c r="CL513" s="6"/>
      <c r="CM513" s="6"/>
      <c r="CN513" s="6"/>
    </row>
    <row r="514" spans="1:92" x14ac:dyDescent="0.25">
      <c r="A514" s="1"/>
      <c r="B514" s="5"/>
      <c r="C514" s="5"/>
      <c r="D514" s="5"/>
      <c r="E514" s="5"/>
      <c r="F514" s="18"/>
      <c r="G514" s="5"/>
      <c r="H514" s="17"/>
      <c r="I514" s="5"/>
      <c r="J514" s="5"/>
      <c r="K514" s="5"/>
      <c r="L514" s="5"/>
      <c r="M514" s="5"/>
      <c r="N514" s="5"/>
      <c r="O514" s="5"/>
      <c r="P514" s="344"/>
      <c r="Q514" s="338"/>
      <c r="R514" s="338"/>
      <c r="S514" s="338"/>
      <c r="T514" s="338"/>
      <c r="U514" s="338"/>
      <c r="V514" s="338"/>
      <c r="W514" s="338"/>
      <c r="X514" s="338"/>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6"/>
      <c r="CL514" s="6"/>
      <c r="CM514" s="6"/>
      <c r="CN514" s="6"/>
    </row>
    <row r="515" spans="1:92" x14ac:dyDescent="0.25">
      <c r="A515" s="1"/>
      <c r="B515" s="5"/>
      <c r="C515" s="5"/>
      <c r="D515" s="5"/>
      <c r="E515" s="5"/>
      <c r="F515" s="18"/>
      <c r="G515" s="5"/>
      <c r="H515" s="17"/>
      <c r="I515" s="5"/>
      <c r="J515" s="5"/>
      <c r="K515" s="5"/>
      <c r="L515" s="5"/>
      <c r="M515" s="5"/>
      <c r="N515" s="5"/>
      <c r="O515" s="5"/>
      <c r="P515" s="344"/>
      <c r="Q515" s="338"/>
      <c r="R515" s="338"/>
      <c r="S515" s="338"/>
      <c r="T515" s="338"/>
      <c r="U515" s="338"/>
      <c r="V515" s="338"/>
      <c r="W515" s="338"/>
      <c r="X515" s="338"/>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6"/>
      <c r="CL515" s="6"/>
      <c r="CM515" s="6"/>
      <c r="CN515" s="6"/>
    </row>
    <row r="516" spans="1:92" x14ac:dyDescent="0.25">
      <c r="A516" s="1"/>
      <c r="B516" s="5"/>
      <c r="C516" s="5"/>
      <c r="D516" s="5"/>
      <c r="E516" s="5"/>
      <c r="F516" s="18"/>
      <c r="G516" s="5"/>
      <c r="H516" s="17"/>
      <c r="I516" s="5"/>
      <c r="J516" s="5"/>
      <c r="K516" s="5"/>
      <c r="L516" s="5"/>
      <c r="M516" s="5"/>
      <c r="N516" s="5"/>
      <c r="O516" s="5"/>
      <c r="P516" s="344"/>
      <c r="Q516" s="338"/>
      <c r="R516" s="338"/>
      <c r="S516" s="338"/>
      <c r="T516" s="338"/>
      <c r="U516" s="338"/>
      <c r="V516" s="338"/>
      <c r="W516" s="338"/>
      <c r="X516" s="338"/>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6"/>
      <c r="CL516" s="6"/>
      <c r="CM516" s="6"/>
      <c r="CN516" s="6"/>
    </row>
    <row r="517" spans="1:92" x14ac:dyDescent="0.25">
      <c r="A517" s="1"/>
      <c r="B517" s="5"/>
      <c r="C517" s="5"/>
      <c r="D517" s="5"/>
      <c r="E517" s="5"/>
      <c r="F517" s="18"/>
      <c r="G517" s="5"/>
      <c r="H517" s="17"/>
      <c r="I517" s="5"/>
      <c r="J517" s="5"/>
      <c r="K517" s="5"/>
      <c r="L517" s="5"/>
      <c r="M517" s="5"/>
      <c r="N517" s="5"/>
      <c r="O517" s="5"/>
      <c r="P517" s="344"/>
      <c r="Q517" s="338"/>
      <c r="R517" s="338"/>
      <c r="S517" s="338"/>
      <c r="T517" s="338"/>
      <c r="U517" s="338"/>
      <c r="V517" s="338"/>
      <c r="W517" s="338"/>
      <c r="X517" s="338"/>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c r="BU517" s="5"/>
      <c r="BV517" s="5"/>
      <c r="BW517" s="5"/>
      <c r="BX517" s="5"/>
      <c r="BY517" s="5"/>
      <c r="BZ517" s="5"/>
      <c r="CA517" s="5"/>
      <c r="CB517" s="5"/>
      <c r="CC517" s="5"/>
      <c r="CD517" s="5"/>
      <c r="CE517" s="5"/>
      <c r="CF517" s="5"/>
      <c r="CG517" s="5"/>
      <c r="CH517" s="5"/>
      <c r="CI517" s="5"/>
      <c r="CJ517" s="5"/>
      <c r="CK517" s="6"/>
      <c r="CL517" s="6"/>
      <c r="CM517" s="6"/>
      <c r="CN517" s="6"/>
    </row>
    <row r="518" spans="1:92" x14ac:dyDescent="0.25">
      <c r="A518" s="1"/>
      <c r="B518" s="5"/>
      <c r="C518" s="5"/>
      <c r="D518" s="5"/>
      <c r="E518" s="5"/>
      <c r="F518" s="18"/>
      <c r="G518" s="5"/>
      <c r="H518" s="17"/>
      <c r="I518" s="5"/>
      <c r="J518" s="5"/>
      <c r="K518" s="5"/>
      <c r="L518" s="5"/>
      <c r="M518" s="5"/>
      <c r="N518" s="5"/>
      <c r="O518" s="5"/>
      <c r="P518" s="344"/>
      <c r="Q518" s="338"/>
      <c r="R518" s="338"/>
      <c r="S518" s="338"/>
      <c r="T518" s="338"/>
      <c r="U518" s="338"/>
      <c r="V518" s="338"/>
      <c r="W518" s="338"/>
      <c r="X518" s="338"/>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c r="BU518" s="5"/>
      <c r="BV518" s="5"/>
      <c r="BW518" s="5"/>
      <c r="BX518" s="5"/>
      <c r="BY518" s="5"/>
      <c r="BZ518" s="5"/>
      <c r="CA518" s="5"/>
      <c r="CB518" s="5"/>
      <c r="CC518" s="5"/>
      <c r="CD518" s="5"/>
      <c r="CE518" s="5"/>
      <c r="CF518" s="5"/>
      <c r="CG518" s="5"/>
      <c r="CH518" s="5"/>
      <c r="CI518" s="5"/>
      <c r="CJ518" s="5"/>
      <c r="CK518" s="6"/>
      <c r="CL518" s="6"/>
      <c r="CM518" s="6"/>
      <c r="CN518" s="6"/>
    </row>
    <row r="519" spans="1:92" x14ac:dyDescent="0.25">
      <c r="A519" s="1"/>
      <c r="B519" s="5"/>
      <c r="C519" s="5"/>
      <c r="D519" s="5"/>
      <c r="E519" s="5"/>
      <c r="F519" s="18"/>
      <c r="G519" s="5"/>
      <c r="H519" s="17"/>
      <c r="I519" s="5"/>
      <c r="J519" s="5"/>
      <c r="K519" s="5"/>
      <c r="L519" s="5"/>
      <c r="M519" s="5"/>
      <c r="N519" s="5"/>
      <c r="O519" s="5"/>
      <c r="P519" s="344"/>
      <c r="Q519" s="338"/>
      <c r="R519" s="338"/>
      <c r="S519" s="338"/>
      <c r="T519" s="338"/>
      <c r="U519" s="338"/>
      <c r="V519" s="338"/>
      <c r="W519" s="338"/>
      <c r="X519" s="338"/>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6"/>
      <c r="CL519" s="6"/>
      <c r="CM519" s="6"/>
      <c r="CN519" s="6"/>
    </row>
    <row r="520" spans="1:92" x14ac:dyDescent="0.25">
      <c r="A520" s="1"/>
      <c r="B520" s="5"/>
      <c r="C520" s="5"/>
      <c r="D520" s="5"/>
      <c r="E520" s="5"/>
      <c r="F520" s="18"/>
      <c r="G520" s="5"/>
      <c r="H520" s="17"/>
      <c r="I520" s="5"/>
      <c r="J520" s="5"/>
      <c r="K520" s="5"/>
      <c r="L520" s="5"/>
      <c r="M520" s="5"/>
      <c r="N520" s="5"/>
      <c r="O520" s="5"/>
      <c r="P520" s="344"/>
      <c r="Q520" s="338"/>
      <c r="R520" s="338"/>
      <c r="S520" s="338"/>
      <c r="T520" s="338"/>
      <c r="U520" s="338"/>
      <c r="V520" s="338"/>
      <c r="W520" s="338"/>
      <c r="X520" s="338"/>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5"/>
      <c r="BO520" s="5"/>
      <c r="BP520" s="5"/>
      <c r="BQ520" s="5"/>
      <c r="BR520" s="5"/>
      <c r="BS520" s="5"/>
      <c r="BT520" s="5"/>
      <c r="BU520" s="5"/>
      <c r="BV520" s="5"/>
      <c r="BW520" s="5"/>
      <c r="BX520" s="5"/>
      <c r="BY520" s="5"/>
      <c r="BZ520" s="5"/>
      <c r="CA520" s="5"/>
      <c r="CB520" s="5"/>
      <c r="CC520" s="5"/>
      <c r="CD520" s="5"/>
      <c r="CE520" s="5"/>
      <c r="CF520" s="5"/>
      <c r="CG520" s="5"/>
      <c r="CH520" s="5"/>
      <c r="CI520" s="5"/>
      <c r="CJ520" s="5"/>
      <c r="CK520" s="6"/>
      <c r="CL520" s="6"/>
      <c r="CM520" s="6"/>
      <c r="CN520" s="6"/>
    </row>
    <row r="521" spans="1:92" x14ac:dyDescent="0.25">
      <c r="A521" s="1"/>
      <c r="B521" s="5"/>
      <c r="C521" s="5"/>
      <c r="D521" s="5"/>
      <c r="E521" s="5"/>
      <c r="F521" s="18"/>
      <c r="G521" s="5"/>
      <c r="H521" s="17"/>
      <c r="I521" s="5"/>
      <c r="J521" s="5"/>
      <c r="K521" s="5"/>
      <c r="L521" s="5"/>
      <c r="M521" s="5"/>
      <c r="N521" s="5"/>
      <c r="O521" s="5"/>
      <c r="P521" s="344"/>
      <c r="Q521" s="338"/>
      <c r="R521" s="338"/>
      <c r="S521" s="338"/>
      <c r="T521" s="338"/>
      <c r="U521" s="338"/>
      <c r="V521" s="338"/>
      <c r="W521" s="338"/>
      <c r="X521" s="338"/>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c r="BV521" s="5"/>
      <c r="BW521" s="5"/>
      <c r="BX521" s="5"/>
      <c r="BY521" s="5"/>
      <c r="BZ521" s="5"/>
      <c r="CA521" s="5"/>
      <c r="CB521" s="5"/>
      <c r="CC521" s="5"/>
      <c r="CD521" s="5"/>
      <c r="CE521" s="5"/>
      <c r="CF521" s="5"/>
      <c r="CG521" s="5"/>
      <c r="CH521" s="5"/>
      <c r="CI521" s="5"/>
      <c r="CJ521" s="5"/>
      <c r="CK521" s="6"/>
      <c r="CL521" s="6"/>
      <c r="CM521" s="6"/>
      <c r="CN521" s="6"/>
    </row>
    <row r="522" spans="1:92" x14ac:dyDescent="0.25">
      <c r="A522" s="1"/>
      <c r="B522" s="5"/>
      <c r="C522" s="5"/>
      <c r="D522" s="5"/>
      <c r="E522" s="5"/>
      <c r="F522" s="18"/>
      <c r="G522" s="5"/>
      <c r="H522" s="17"/>
      <c r="I522" s="5"/>
      <c r="J522" s="5"/>
      <c r="K522" s="5"/>
      <c r="L522" s="5"/>
      <c r="M522" s="5"/>
      <c r="N522" s="5"/>
      <c r="O522" s="5"/>
      <c r="P522" s="344"/>
      <c r="Q522" s="338"/>
      <c r="R522" s="338"/>
      <c r="S522" s="338"/>
      <c r="T522" s="338"/>
      <c r="U522" s="338"/>
      <c r="V522" s="338"/>
      <c r="W522" s="338"/>
      <c r="X522" s="338"/>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c r="BW522" s="5"/>
      <c r="BX522" s="5"/>
      <c r="BY522" s="5"/>
      <c r="BZ522" s="5"/>
      <c r="CA522" s="5"/>
      <c r="CB522" s="5"/>
      <c r="CC522" s="5"/>
      <c r="CD522" s="5"/>
      <c r="CE522" s="5"/>
      <c r="CF522" s="5"/>
      <c r="CG522" s="5"/>
      <c r="CH522" s="5"/>
      <c r="CI522" s="5"/>
      <c r="CJ522" s="5"/>
      <c r="CK522" s="6"/>
      <c r="CL522" s="6"/>
      <c r="CM522" s="6"/>
      <c r="CN522" s="6"/>
    </row>
    <row r="523" spans="1:92" x14ac:dyDescent="0.25">
      <c r="A523" s="1"/>
      <c r="B523" s="5"/>
      <c r="C523" s="5"/>
      <c r="D523" s="5"/>
      <c r="E523" s="5"/>
      <c r="F523" s="18"/>
      <c r="G523" s="5"/>
      <c r="H523" s="17"/>
      <c r="I523" s="5"/>
      <c r="J523" s="5"/>
      <c r="K523" s="5"/>
      <c r="L523" s="5"/>
      <c r="M523" s="5"/>
      <c r="N523" s="5"/>
      <c r="O523" s="5"/>
      <c r="P523" s="344"/>
      <c r="Q523" s="338"/>
      <c r="R523" s="338"/>
      <c r="S523" s="338"/>
      <c r="T523" s="338"/>
      <c r="U523" s="338"/>
      <c r="V523" s="338"/>
      <c r="W523" s="338"/>
      <c r="X523" s="338"/>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5"/>
      <c r="BV523" s="5"/>
      <c r="BW523" s="5"/>
      <c r="BX523" s="5"/>
      <c r="BY523" s="5"/>
      <c r="BZ523" s="5"/>
      <c r="CA523" s="5"/>
      <c r="CB523" s="5"/>
      <c r="CC523" s="5"/>
      <c r="CD523" s="5"/>
      <c r="CE523" s="5"/>
      <c r="CF523" s="5"/>
      <c r="CG523" s="5"/>
      <c r="CH523" s="5"/>
      <c r="CI523" s="5"/>
      <c r="CJ523" s="5"/>
      <c r="CK523" s="6"/>
      <c r="CL523" s="6"/>
      <c r="CM523" s="6"/>
      <c r="CN523" s="6"/>
    </row>
    <row r="524" spans="1:92" x14ac:dyDescent="0.25">
      <c r="A524" s="1"/>
      <c r="B524" s="5"/>
      <c r="C524" s="5"/>
      <c r="D524" s="5"/>
      <c r="E524" s="5"/>
      <c r="F524" s="18"/>
      <c r="G524" s="5"/>
      <c r="H524" s="17"/>
      <c r="I524" s="5"/>
      <c r="J524" s="5"/>
      <c r="K524" s="5"/>
      <c r="L524" s="5"/>
      <c r="M524" s="5"/>
      <c r="N524" s="5"/>
      <c r="O524" s="5"/>
      <c r="P524" s="344"/>
      <c r="Q524" s="338"/>
      <c r="R524" s="338"/>
      <c r="S524" s="338"/>
      <c r="T524" s="338"/>
      <c r="U524" s="338"/>
      <c r="V524" s="338"/>
      <c r="W524" s="338"/>
      <c r="X524" s="338"/>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5"/>
      <c r="BV524" s="5"/>
      <c r="BW524" s="5"/>
      <c r="BX524" s="5"/>
      <c r="BY524" s="5"/>
      <c r="BZ524" s="5"/>
      <c r="CA524" s="5"/>
      <c r="CB524" s="5"/>
      <c r="CC524" s="5"/>
      <c r="CD524" s="5"/>
      <c r="CE524" s="5"/>
      <c r="CF524" s="5"/>
      <c r="CG524" s="5"/>
      <c r="CH524" s="5"/>
      <c r="CI524" s="5"/>
      <c r="CJ524" s="5"/>
      <c r="CK524" s="6"/>
      <c r="CL524" s="6"/>
      <c r="CM524" s="6"/>
      <c r="CN524" s="6"/>
    </row>
    <row r="525" spans="1:92" x14ac:dyDescent="0.25">
      <c r="A525" s="1"/>
      <c r="B525" s="5"/>
      <c r="C525" s="5"/>
      <c r="D525" s="5"/>
      <c r="E525" s="5"/>
      <c r="F525" s="18"/>
      <c r="G525" s="5"/>
      <c r="H525" s="17"/>
      <c r="I525" s="5"/>
      <c r="J525" s="5"/>
      <c r="K525" s="5"/>
      <c r="L525" s="5"/>
      <c r="M525" s="5"/>
      <c r="N525" s="5"/>
      <c r="O525" s="5"/>
      <c r="P525" s="344"/>
      <c r="Q525" s="338"/>
      <c r="R525" s="338"/>
      <c r="S525" s="338"/>
      <c r="T525" s="338"/>
      <c r="U525" s="338"/>
      <c r="V525" s="338"/>
      <c r="W525" s="338"/>
      <c r="X525" s="338"/>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c r="BW525" s="5"/>
      <c r="BX525" s="5"/>
      <c r="BY525" s="5"/>
      <c r="BZ525" s="5"/>
      <c r="CA525" s="5"/>
      <c r="CB525" s="5"/>
      <c r="CC525" s="5"/>
      <c r="CD525" s="5"/>
      <c r="CE525" s="5"/>
      <c r="CF525" s="5"/>
      <c r="CG525" s="5"/>
      <c r="CH525" s="5"/>
      <c r="CI525" s="5"/>
      <c r="CJ525" s="5"/>
      <c r="CK525" s="6"/>
      <c r="CL525" s="6"/>
      <c r="CM525" s="6"/>
      <c r="CN525" s="6"/>
    </row>
    <row r="526" spans="1:92" x14ac:dyDescent="0.25">
      <c r="A526" s="1"/>
      <c r="B526" s="5"/>
      <c r="C526" s="5"/>
      <c r="D526" s="5"/>
      <c r="E526" s="5"/>
      <c r="F526" s="18"/>
      <c r="G526" s="5"/>
      <c r="H526" s="17"/>
      <c r="I526" s="5"/>
      <c r="J526" s="5"/>
      <c r="K526" s="5"/>
      <c r="L526" s="5"/>
      <c r="M526" s="5"/>
      <c r="N526" s="5"/>
      <c r="O526" s="5"/>
      <c r="P526" s="344"/>
      <c r="Q526" s="338"/>
      <c r="R526" s="338"/>
      <c r="S526" s="338"/>
      <c r="T526" s="338"/>
      <c r="U526" s="338"/>
      <c r="V526" s="338"/>
      <c r="W526" s="338"/>
      <c r="X526" s="338"/>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5"/>
      <c r="BW526" s="5"/>
      <c r="BX526" s="5"/>
      <c r="BY526" s="5"/>
      <c r="BZ526" s="5"/>
      <c r="CA526" s="5"/>
      <c r="CB526" s="5"/>
      <c r="CC526" s="5"/>
      <c r="CD526" s="5"/>
      <c r="CE526" s="5"/>
      <c r="CF526" s="5"/>
      <c r="CG526" s="5"/>
      <c r="CH526" s="5"/>
      <c r="CI526" s="5"/>
      <c r="CJ526" s="5"/>
      <c r="CK526" s="6"/>
      <c r="CL526" s="6"/>
      <c r="CM526" s="6"/>
      <c r="CN526" s="6"/>
    </row>
    <row r="527" spans="1:92" x14ac:dyDescent="0.25">
      <c r="A527" s="1"/>
      <c r="B527" s="5"/>
      <c r="C527" s="5"/>
      <c r="D527" s="5"/>
      <c r="E527" s="5"/>
      <c r="F527" s="18"/>
      <c r="G527" s="5"/>
      <c r="H527" s="17"/>
      <c r="I527" s="5"/>
      <c r="J527" s="5"/>
      <c r="K527" s="5"/>
      <c r="L527" s="5"/>
      <c r="M527" s="5"/>
      <c r="N527" s="5"/>
      <c r="O527" s="5"/>
      <c r="P527" s="344"/>
      <c r="Q527" s="338"/>
      <c r="R527" s="338"/>
      <c r="S527" s="338"/>
      <c r="T527" s="338"/>
      <c r="U527" s="338"/>
      <c r="V527" s="338"/>
      <c r="W527" s="338"/>
      <c r="X527" s="338"/>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c r="BR527" s="5"/>
      <c r="BS527" s="5"/>
      <c r="BT527" s="5"/>
      <c r="BU527" s="5"/>
      <c r="BV527" s="5"/>
      <c r="BW527" s="5"/>
      <c r="BX527" s="5"/>
      <c r="BY527" s="5"/>
      <c r="BZ527" s="5"/>
      <c r="CA527" s="5"/>
      <c r="CB527" s="5"/>
      <c r="CC527" s="5"/>
      <c r="CD527" s="5"/>
      <c r="CE527" s="5"/>
      <c r="CF527" s="5"/>
      <c r="CG527" s="5"/>
      <c r="CH527" s="5"/>
      <c r="CI527" s="5"/>
      <c r="CJ527" s="5"/>
      <c r="CK527" s="6"/>
      <c r="CL527" s="6"/>
      <c r="CM527" s="6"/>
      <c r="CN527" s="6"/>
    </row>
    <row r="528" spans="1:92" x14ac:dyDescent="0.25">
      <c r="A528" s="1"/>
      <c r="B528" s="5"/>
      <c r="C528" s="5"/>
      <c r="D528" s="5"/>
      <c r="E528" s="5"/>
      <c r="F528" s="18"/>
      <c r="G528" s="5"/>
      <c r="H528" s="17"/>
      <c r="I528" s="5"/>
      <c r="J528" s="5"/>
      <c r="K528" s="5"/>
      <c r="L528" s="5"/>
      <c r="M528" s="5"/>
      <c r="N528" s="5"/>
      <c r="O528" s="5"/>
      <c r="P528" s="344"/>
      <c r="Q528" s="338"/>
      <c r="R528" s="338"/>
      <c r="S528" s="338"/>
      <c r="T528" s="338"/>
      <c r="U528" s="338"/>
      <c r="V528" s="338"/>
      <c r="W528" s="338"/>
      <c r="X528" s="338"/>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5"/>
      <c r="BV528" s="5"/>
      <c r="BW528" s="5"/>
      <c r="BX528" s="5"/>
      <c r="BY528" s="5"/>
      <c r="BZ528" s="5"/>
      <c r="CA528" s="5"/>
      <c r="CB528" s="5"/>
      <c r="CC528" s="5"/>
      <c r="CD528" s="5"/>
      <c r="CE528" s="5"/>
      <c r="CF528" s="5"/>
      <c r="CG528" s="5"/>
      <c r="CH528" s="5"/>
      <c r="CI528" s="5"/>
      <c r="CJ528" s="5"/>
      <c r="CK528" s="6"/>
      <c r="CL528" s="6"/>
      <c r="CM528" s="6"/>
      <c r="CN528" s="6"/>
    </row>
    <row r="529" spans="1:92" x14ac:dyDescent="0.25">
      <c r="A529" s="1"/>
      <c r="B529" s="5"/>
      <c r="C529" s="5"/>
      <c r="D529" s="5"/>
      <c r="E529" s="5"/>
      <c r="F529" s="18"/>
      <c r="G529" s="5"/>
      <c r="H529" s="17"/>
      <c r="I529" s="5"/>
      <c r="J529" s="5"/>
      <c r="K529" s="5"/>
      <c r="L529" s="5"/>
      <c r="M529" s="5"/>
      <c r="N529" s="5"/>
      <c r="O529" s="5"/>
      <c r="P529" s="344"/>
      <c r="Q529" s="338"/>
      <c r="R529" s="338"/>
      <c r="S529" s="338"/>
      <c r="T529" s="338"/>
      <c r="U529" s="338"/>
      <c r="V529" s="338"/>
      <c r="W529" s="338"/>
      <c r="X529" s="338"/>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c r="BW529" s="5"/>
      <c r="BX529" s="5"/>
      <c r="BY529" s="5"/>
      <c r="BZ529" s="5"/>
      <c r="CA529" s="5"/>
      <c r="CB529" s="5"/>
      <c r="CC529" s="5"/>
      <c r="CD529" s="5"/>
      <c r="CE529" s="5"/>
      <c r="CF529" s="5"/>
      <c r="CG529" s="5"/>
      <c r="CH529" s="5"/>
      <c r="CI529" s="5"/>
      <c r="CJ529" s="5"/>
      <c r="CK529" s="6"/>
      <c r="CL529" s="6"/>
      <c r="CM529" s="6"/>
      <c r="CN529" s="6"/>
    </row>
    <row r="530" spans="1:92" x14ac:dyDescent="0.25">
      <c r="A530" s="1"/>
      <c r="B530" s="5"/>
      <c r="C530" s="5"/>
      <c r="D530" s="5"/>
      <c r="E530" s="5"/>
      <c r="F530" s="18"/>
      <c r="G530" s="5"/>
      <c r="H530" s="17"/>
      <c r="I530" s="5"/>
      <c r="J530" s="5"/>
      <c r="K530" s="5"/>
      <c r="L530" s="5"/>
      <c r="M530" s="5"/>
      <c r="N530" s="5"/>
      <c r="O530" s="5"/>
      <c r="P530" s="344"/>
      <c r="Q530" s="338"/>
      <c r="R530" s="338"/>
      <c r="S530" s="338"/>
      <c r="T530" s="338"/>
      <c r="U530" s="338"/>
      <c r="V530" s="338"/>
      <c r="W530" s="338"/>
      <c r="X530" s="338"/>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c r="BX530" s="5"/>
      <c r="BY530" s="5"/>
      <c r="BZ530" s="5"/>
      <c r="CA530" s="5"/>
      <c r="CB530" s="5"/>
      <c r="CC530" s="5"/>
      <c r="CD530" s="5"/>
      <c r="CE530" s="5"/>
      <c r="CF530" s="5"/>
      <c r="CG530" s="5"/>
      <c r="CH530" s="5"/>
      <c r="CI530" s="5"/>
      <c r="CJ530" s="5"/>
      <c r="CK530" s="6"/>
      <c r="CL530" s="6"/>
      <c r="CM530" s="6"/>
      <c r="CN530" s="6"/>
    </row>
    <row r="531" spans="1:92" x14ac:dyDescent="0.25">
      <c r="A531" s="1"/>
      <c r="B531" s="5"/>
      <c r="C531" s="5"/>
      <c r="D531" s="5"/>
      <c r="E531" s="5"/>
      <c r="F531" s="18"/>
      <c r="G531" s="5"/>
      <c r="H531" s="17"/>
      <c r="I531" s="5"/>
      <c r="J531" s="5"/>
      <c r="K531" s="5"/>
      <c r="L531" s="5"/>
      <c r="M531" s="5"/>
      <c r="N531" s="5"/>
      <c r="O531" s="5"/>
      <c r="P531" s="344"/>
      <c r="Q531" s="338"/>
      <c r="R531" s="338"/>
      <c r="S531" s="338"/>
      <c r="T531" s="338"/>
      <c r="U531" s="338"/>
      <c r="V531" s="338"/>
      <c r="W531" s="338"/>
      <c r="X531" s="338"/>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5"/>
      <c r="BV531" s="5"/>
      <c r="BW531" s="5"/>
      <c r="BX531" s="5"/>
      <c r="BY531" s="5"/>
      <c r="BZ531" s="5"/>
      <c r="CA531" s="5"/>
      <c r="CB531" s="5"/>
      <c r="CC531" s="5"/>
      <c r="CD531" s="5"/>
      <c r="CE531" s="5"/>
      <c r="CF531" s="5"/>
      <c r="CG531" s="5"/>
      <c r="CH531" s="5"/>
      <c r="CI531" s="5"/>
      <c r="CJ531" s="5"/>
      <c r="CK531" s="6"/>
      <c r="CL531" s="6"/>
      <c r="CM531" s="6"/>
      <c r="CN531" s="6"/>
    </row>
    <row r="532" spans="1:92" x14ac:dyDescent="0.25">
      <c r="A532" s="1"/>
      <c r="B532" s="5"/>
      <c r="C532" s="5"/>
      <c r="D532" s="5"/>
      <c r="E532" s="5"/>
      <c r="F532" s="18"/>
      <c r="G532" s="5"/>
      <c r="H532" s="17"/>
      <c r="I532" s="5"/>
      <c r="J532" s="5"/>
      <c r="K532" s="5"/>
      <c r="L532" s="5"/>
      <c r="M532" s="5"/>
      <c r="N532" s="5"/>
      <c r="O532" s="5"/>
      <c r="P532" s="344"/>
      <c r="Q532" s="338"/>
      <c r="R532" s="338"/>
      <c r="S532" s="338"/>
      <c r="T532" s="338"/>
      <c r="U532" s="338"/>
      <c r="V532" s="338"/>
      <c r="W532" s="338"/>
      <c r="X532" s="338"/>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c r="BR532" s="5"/>
      <c r="BS532" s="5"/>
      <c r="BT532" s="5"/>
      <c r="BU532" s="5"/>
      <c r="BV532" s="5"/>
      <c r="BW532" s="5"/>
      <c r="BX532" s="5"/>
      <c r="BY532" s="5"/>
      <c r="BZ532" s="5"/>
      <c r="CA532" s="5"/>
      <c r="CB532" s="5"/>
      <c r="CC532" s="5"/>
      <c r="CD532" s="5"/>
      <c r="CE532" s="5"/>
      <c r="CF532" s="5"/>
      <c r="CG532" s="5"/>
      <c r="CH532" s="5"/>
      <c r="CI532" s="5"/>
      <c r="CJ532" s="5"/>
      <c r="CK532" s="6"/>
      <c r="CL532" s="6"/>
      <c r="CM532" s="6"/>
      <c r="CN532" s="6"/>
    </row>
    <row r="533" spans="1:92" x14ac:dyDescent="0.25">
      <c r="A533" s="1"/>
      <c r="B533" s="5"/>
      <c r="C533" s="5"/>
      <c r="D533" s="5"/>
      <c r="E533" s="5"/>
      <c r="F533" s="18"/>
      <c r="G533" s="5"/>
      <c r="H533" s="17"/>
      <c r="I533" s="5"/>
      <c r="J533" s="5"/>
      <c r="K533" s="5"/>
      <c r="L533" s="5"/>
      <c r="M533" s="5"/>
      <c r="N533" s="5"/>
      <c r="O533" s="5"/>
      <c r="P533" s="344"/>
      <c r="Q533" s="338"/>
      <c r="R533" s="338"/>
      <c r="S533" s="338"/>
      <c r="T533" s="338"/>
      <c r="U533" s="338"/>
      <c r="V533" s="338"/>
      <c r="W533" s="338"/>
      <c r="X533" s="338"/>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c r="BV533" s="5"/>
      <c r="BW533" s="5"/>
      <c r="BX533" s="5"/>
      <c r="BY533" s="5"/>
      <c r="BZ533" s="5"/>
      <c r="CA533" s="5"/>
      <c r="CB533" s="5"/>
      <c r="CC533" s="5"/>
      <c r="CD533" s="5"/>
      <c r="CE533" s="5"/>
      <c r="CF533" s="5"/>
      <c r="CG533" s="5"/>
      <c r="CH533" s="5"/>
      <c r="CI533" s="5"/>
      <c r="CJ533" s="5"/>
      <c r="CK533" s="6"/>
      <c r="CL533" s="6"/>
      <c r="CM533" s="6"/>
      <c r="CN533" s="6"/>
    </row>
    <row r="534" spans="1:92" x14ac:dyDescent="0.25">
      <c r="A534" s="1"/>
      <c r="B534" s="5"/>
      <c r="C534" s="5"/>
      <c r="D534" s="5"/>
      <c r="E534" s="5"/>
      <c r="F534" s="18"/>
      <c r="G534" s="5"/>
      <c r="H534" s="17"/>
      <c r="I534" s="5"/>
      <c r="J534" s="5"/>
      <c r="K534" s="5"/>
      <c r="L534" s="5"/>
      <c r="M534" s="5"/>
      <c r="N534" s="5"/>
      <c r="O534" s="5"/>
      <c r="P534" s="344"/>
      <c r="Q534" s="338"/>
      <c r="R534" s="338"/>
      <c r="S534" s="338"/>
      <c r="T534" s="338"/>
      <c r="U534" s="338"/>
      <c r="V534" s="338"/>
      <c r="W534" s="338"/>
      <c r="X534" s="338"/>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5"/>
      <c r="BV534" s="5"/>
      <c r="BW534" s="5"/>
      <c r="BX534" s="5"/>
      <c r="BY534" s="5"/>
      <c r="BZ534" s="5"/>
      <c r="CA534" s="5"/>
      <c r="CB534" s="5"/>
      <c r="CC534" s="5"/>
      <c r="CD534" s="5"/>
      <c r="CE534" s="5"/>
      <c r="CF534" s="5"/>
      <c r="CG534" s="5"/>
      <c r="CH534" s="5"/>
      <c r="CI534" s="5"/>
      <c r="CJ534" s="5"/>
      <c r="CK534" s="6"/>
      <c r="CL534" s="6"/>
      <c r="CM534" s="6"/>
      <c r="CN534" s="6"/>
    </row>
    <row r="535" spans="1:92" x14ac:dyDescent="0.25">
      <c r="A535" s="1"/>
      <c r="B535" s="5"/>
      <c r="C535" s="5"/>
      <c r="D535" s="5"/>
      <c r="E535" s="5"/>
      <c r="F535" s="18"/>
      <c r="G535" s="5"/>
      <c r="H535" s="17"/>
      <c r="I535" s="5"/>
      <c r="J535" s="5"/>
      <c r="K535" s="5"/>
      <c r="L535" s="5"/>
      <c r="M535" s="5"/>
      <c r="N535" s="5"/>
      <c r="O535" s="5"/>
      <c r="P535" s="344"/>
      <c r="Q535" s="338"/>
      <c r="R535" s="338"/>
      <c r="S535" s="338"/>
      <c r="T535" s="338"/>
      <c r="U535" s="338"/>
      <c r="V535" s="338"/>
      <c r="W535" s="338"/>
      <c r="X535" s="338"/>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5"/>
      <c r="BV535" s="5"/>
      <c r="BW535" s="5"/>
      <c r="BX535" s="5"/>
      <c r="BY535" s="5"/>
      <c r="BZ535" s="5"/>
      <c r="CA535" s="5"/>
      <c r="CB535" s="5"/>
      <c r="CC535" s="5"/>
      <c r="CD535" s="5"/>
      <c r="CE535" s="5"/>
      <c r="CF535" s="5"/>
      <c r="CG535" s="5"/>
      <c r="CH535" s="5"/>
      <c r="CI535" s="5"/>
      <c r="CJ535" s="5"/>
      <c r="CK535" s="6"/>
      <c r="CL535" s="6"/>
      <c r="CM535" s="6"/>
      <c r="CN535" s="6"/>
    </row>
    <row r="536" spans="1:92" x14ac:dyDescent="0.25">
      <c r="A536" s="1"/>
      <c r="B536" s="5"/>
      <c r="C536" s="5"/>
      <c r="D536" s="5"/>
      <c r="E536" s="5"/>
      <c r="F536" s="18"/>
      <c r="G536" s="5"/>
      <c r="H536" s="17"/>
      <c r="I536" s="5"/>
      <c r="J536" s="5"/>
      <c r="K536" s="5"/>
      <c r="L536" s="5"/>
      <c r="M536" s="5"/>
      <c r="N536" s="5"/>
      <c r="O536" s="5"/>
      <c r="P536" s="344"/>
      <c r="Q536" s="338"/>
      <c r="R536" s="338"/>
      <c r="S536" s="338"/>
      <c r="T536" s="338"/>
      <c r="U536" s="338"/>
      <c r="V536" s="338"/>
      <c r="W536" s="338"/>
      <c r="X536" s="338"/>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5"/>
      <c r="CD536" s="5"/>
      <c r="CE536" s="5"/>
      <c r="CF536" s="5"/>
      <c r="CG536" s="5"/>
      <c r="CH536" s="5"/>
      <c r="CI536" s="5"/>
      <c r="CJ536" s="5"/>
      <c r="CK536" s="6"/>
      <c r="CL536" s="6"/>
      <c r="CM536" s="6"/>
      <c r="CN536" s="6"/>
    </row>
    <row r="537" spans="1:92" x14ac:dyDescent="0.25">
      <c r="A537" s="1"/>
      <c r="B537" s="5"/>
      <c r="C537" s="5"/>
      <c r="D537" s="5"/>
      <c r="E537" s="5"/>
      <c r="F537" s="18"/>
      <c r="G537" s="5"/>
      <c r="H537" s="17"/>
      <c r="I537" s="5"/>
      <c r="J537" s="5"/>
      <c r="K537" s="5"/>
      <c r="L537" s="5"/>
      <c r="M537" s="5"/>
      <c r="N537" s="5"/>
      <c r="O537" s="5"/>
      <c r="P537" s="344"/>
      <c r="Q537" s="338"/>
      <c r="R537" s="338"/>
      <c r="S537" s="338"/>
      <c r="T537" s="338"/>
      <c r="U537" s="338"/>
      <c r="V537" s="338"/>
      <c r="W537" s="338"/>
      <c r="X537" s="338"/>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c r="BV537" s="5"/>
      <c r="BW537" s="5"/>
      <c r="BX537" s="5"/>
      <c r="BY537" s="5"/>
      <c r="BZ537" s="5"/>
      <c r="CA537" s="5"/>
      <c r="CB537" s="5"/>
      <c r="CC537" s="5"/>
      <c r="CD537" s="5"/>
      <c r="CE537" s="5"/>
      <c r="CF537" s="5"/>
      <c r="CG537" s="5"/>
      <c r="CH537" s="5"/>
      <c r="CI537" s="5"/>
      <c r="CJ537" s="5"/>
      <c r="CK537" s="6"/>
      <c r="CL537" s="6"/>
      <c r="CM537" s="6"/>
      <c r="CN537" s="6"/>
    </row>
    <row r="538" spans="1:92" x14ac:dyDescent="0.25">
      <c r="A538" s="1"/>
      <c r="B538" s="5"/>
      <c r="C538" s="5"/>
      <c r="D538" s="5"/>
      <c r="E538" s="5"/>
      <c r="F538" s="18"/>
      <c r="G538" s="5"/>
      <c r="H538" s="17"/>
      <c r="I538" s="5"/>
      <c r="J538" s="5"/>
      <c r="K538" s="5"/>
      <c r="L538" s="5"/>
      <c r="M538" s="5"/>
      <c r="N538" s="5"/>
      <c r="O538" s="5"/>
      <c r="P538" s="344"/>
      <c r="Q538" s="338"/>
      <c r="R538" s="338"/>
      <c r="S538" s="338"/>
      <c r="T538" s="338"/>
      <c r="U538" s="338"/>
      <c r="V538" s="338"/>
      <c r="W538" s="338"/>
      <c r="X538" s="338"/>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c r="BV538" s="5"/>
      <c r="BW538" s="5"/>
      <c r="BX538" s="5"/>
      <c r="BY538" s="5"/>
      <c r="BZ538" s="5"/>
      <c r="CA538" s="5"/>
      <c r="CB538" s="5"/>
      <c r="CC538" s="5"/>
      <c r="CD538" s="5"/>
      <c r="CE538" s="5"/>
      <c r="CF538" s="5"/>
      <c r="CG538" s="5"/>
      <c r="CH538" s="5"/>
      <c r="CI538" s="5"/>
      <c r="CJ538" s="5"/>
      <c r="CK538" s="6"/>
      <c r="CL538" s="6"/>
      <c r="CM538" s="6"/>
      <c r="CN538" s="6"/>
    </row>
    <row r="539" spans="1:92" x14ac:dyDescent="0.25">
      <c r="A539" s="1"/>
      <c r="B539" s="5"/>
      <c r="C539" s="5"/>
      <c r="D539" s="5"/>
      <c r="E539" s="5"/>
      <c r="F539" s="18"/>
      <c r="G539" s="5"/>
      <c r="H539" s="17"/>
      <c r="I539" s="5"/>
      <c r="J539" s="5"/>
      <c r="K539" s="5"/>
      <c r="L539" s="5"/>
      <c r="M539" s="5"/>
      <c r="N539" s="5"/>
      <c r="O539" s="5"/>
      <c r="P539" s="344"/>
      <c r="Q539" s="338"/>
      <c r="R539" s="338"/>
      <c r="S539" s="338"/>
      <c r="T539" s="338"/>
      <c r="U539" s="338"/>
      <c r="V539" s="338"/>
      <c r="W539" s="338"/>
      <c r="X539" s="338"/>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5"/>
      <c r="BV539" s="5"/>
      <c r="BW539" s="5"/>
      <c r="BX539" s="5"/>
      <c r="BY539" s="5"/>
      <c r="BZ539" s="5"/>
      <c r="CA539" s="5"/>
      <c r="CB539" s="5"/>
      <c r="CC539" s="5"/>
      <c r="CD539" s="5"/>
      <c r="CE539" s="5"/>
      <c r="CF539" s="5"/>
      <c r="CG539" s="5"/>
      <c r="CH539" s="5"/>
      <c r="CI539" s="5"/>
      <c r="CJ539" s="5"/>
      <c r="CK539" s="6"/>
      <c r="CL539" s="6"/>
      <c r="CM539" s="6"/>
      <c r="CN539" s="6"/>
    </row>
    <row r="540" spans="1:92" x14ac:dyDescent="0.25">
      <c r="A540" s="1"/>
      <c r="B540" s="5"/>
      <c r="C540" s="5"/>
      <c r="D540" s="5"/>
      <c r="E540" s="5"/>
      <c r="F540" s="18"/>
      <c r="G540" s="5"/>
      <c r="H540" s="17"/>
      <c r="I540" s="5"/>
      <c r="J540" s="5"/>
      <c r="K540" s="5"/>
      <c r="L540" s="5"/>
      <c r="M540" s="5"/>
      <c r="N540" s="5"/>
      <c r="O540" s="5"/>
      <c r="P540" s="344"/>
      <c r="Q540" s="338"/>
      <c r="R540" s="338"/>
      <c r="S540" s="338"/>
      <c r="T540" s="338"/>
      <c r="U540" s="338"/>
      <c r="V540" s="338"/>
      <c r="W540" s="338"/>
      <c r="X540" s="338"/>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6"/>
      <c r="CL540" s="6"/>
      <c r="CM540" s="6"/>
      <c r="CN540" s="6"/>
    </row>
    <row r="541" spans="1:92" x14ac:dyDescent="0.25">
      <c r="A541" s="1"/>
      <c r="B541" s="5"/>
      <c r="C541" s="5"/>
      <c r="D541" s="5"/>
      <c r="E541" s="5"/>
      <c r="F541" s="18"/>
      <c r="G541" s="5"/>
      <c r="H541" s="17"/>
      <c r="I541" s="5"/>
      <c r="J541" s="5"/>
      <c r="K541" s="5"/>
      <c r="L541" s="5"/>
      <c r="M541" s="5"/>
      <c r="N541" s="5"/>
      <c r="O541" s="5"/>
      <c r="P541" s="344"/>
      <c r="Q541" s="338"/>
      <c r="R541" s="338"/>
      <c r="S541" s="338"/>
      <c r="T541" s="338"/>
      <c r="U541" s="338"/>
      <c r="V541" s="338"/>
      <c r="W541" s="338"/>
      <c r="X541" s="338"/>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5"/>
      <c r="CD541" s="5"/>
      <c r="CE541" s="5"/>
      <c r="CF541" s="5"/>
      <c r="CG541" s="5"/>
      <c r="CH541" s="5"/>
      <c r="CI541" s="5"/>
      <c r="CJ541" s="5"/>
      <c r="CK541" s="6"/>
      <c r="CL541" s="6"/>
      <c r="CM541" s="6"/>
      <c r="CN541" s="6"/>
    </row>
    <row r="542" spans="1:92" x14ac:dyDescent="0.25">
      <c r="A542" s="1"/>
      <c r="B542" s="5"/>
      <c r="C542" s="5"/>
      <c r="D542" s="5"/>
      <c r="E542" s="5"/>
      <c r="F542" s="18"/>
      <c r="G542" s="5"/>
      <c r="H542" s="17"/>
      <c r="I542" s="5"/>
      <c r="J542" s="5"/>
      <c r="K542" s="5"/>
      <c r="L542" s="5"/>
      <c r="M542" s="5"/>
      <c r="N542" s="5"/>
      <c r="O542" s="5"/>
      <c r="P542" s="344"/>
      <c r="Q542" s="338"/>
      <c r="R542" s="338"/>
      <c r="S542" s="338"/>
      <c r="T542" s="338"/>
      <c r="U542" s="338"/>
      <c r="V542" s="338"/>
      <c r="W542" s="338"/>
      <c r="X542" s="338"/>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5"/>
      <c r="CK542" s="6"/>
      <c r="CL542" s="6"/>
      <c r="CM542" s="6"/>
      <c r="CN542" s="6"/>
    </row>
    <row r="543" spans="1:92" x14ac:dyDescent="0.25">
      <c r="A543" s="1"/>
      <c r="B543" s="5"/>
      <c r="C543" s="5"/>
      <c r="D543" s="5"/>
      <c r="E543" s="5"/>
      <c r="F543" s="18"/>
      <c r="G543" s="5"/>
      <c r="H543" s="17"/>
      <c r="I543" s="5"/>
      <c r="J543" s="5"/>
      <c r="K543" s="5"/>
      <c r="L543" s="5"/>
      <c r="M543" s="5"/>
      <c r="N543" s="5"/>
      <c r="O543" s="5"/>
      <c r="P543" s="344"/>
      <c r="Q543" s="338"/>
      <c r="R543" s="338"/>
      <c r="S543" s="338"/>
      <c r="T543" s="338"/>
      <c r="U543" s="338"/>
      <c r="V543" s="338"/>
      <c r="W543" s="338"/>
      <c r="X543" s="338"/>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c r="BX543" s="5"/>
      <c r="BY543" s="5"/>
      <c r="BZ543" s="5"/>
      <c r="CA543" s="5"/>
      <c r="CB543" s="5"/>
      <c r="CC543" s="5"/>
      <c r="CD543" s="5"/>
      <c r="CE543" s="5"/>
      <c r="CF543" s="5"/>
      <c r="CG543" s="5"/>
      <c r="CH543" s="5"/>
      <c r="CI543" s="5"/>
      <c r="CJ543" s="5"/>
      <c r="CK543" s="6"/>
      <c r="CL543" s="6"/>
      <c r="CM543" s="6"/>
      <c r="CN543" s="6"/>
    </row>
    <row r="544" spans="1:92" x14ac:dyDescent="0.25">
      <c r="A544" s="1"/>
      <c r="B544" s="5"/>
      <c r="C544" s="5"/>
      <c r="D544" s="5"/>
      <c r="E544" s="5"/>
      <c r="F544" s="18"/>
      <c r="G544" s="5"/>
      <c r="H544" s="17"/>
      <c r="I544" s="5"/>
      <c r="J544" s="5"/>
      <c r="K544" s="5"/>
      <c r="L544" s="5"/>
      <c r="M544" s="5"/>
      <c r="N544" s="5"/>
      <c r="O544" s="5"/>
      <c r="P544" s="344"/>
      <c r="Q544" s="338"/>
      <c r="R544" s="338"/>
      <c r="S544" s="338"/>
      <c r="T544" s="338"/>
      <c r="U544" s="338"/>
      <c r="V544" s="338"/>
      <c r="W544" s="338"/>
      <c r="X544" s="338"/>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6"/>
      <c r="CL544" s="6"/>
      <c r="CM544" s="6"/>
      <c r="CN544" s="6"/>
    </row>
    <row r="545" spans="1:92" x14ac:dyDescent="0.25">
      <c r="A545" s="1"/>
      <c r="B545" s="5"/>
      <c r="C545" s="5"/>
      <c r="D545" s="5"/>
      <c r="E545" s="5"/>
      <c r="F545" s="18"/>
      <c r="G545" s="5"/>
      <c r="H545" s="17"/>
      <c r="I545" s="5"/>
      <c r="J545" s="5"/>
      <c r="K545" s="5"/>
      <c r="L545" s="5"/>
      <c r="M545" s="5"/>
      <c r="N545" s="5"/>
      <c r="O545" s="5"/>
      <c r="P545" s="344"/>
      <c r="Q545" s="338"/>
      <c r="R545" s="338"/>
      <c r="S545" s="338"/>
      <c r="T545" s="338"/>
      <c r="U545" s="338"/>
      <c r="V545" s="338"/>
      <c r="W545" s="338"/>
      <c r="X545" s="338"/>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5"/>
      <c r="CI545" s="5"/>
      <c r="CJ545" s="5"/>
      <c r="CK545" s="6"/>
      <c r="CL545" s="6"/>
      <c r="CM545" s="6"/>
      <c r="CN545" s="6"/>
    </row>
    <row r="546" spans="1:92" x14ac:dyDescent="0.25">
      <c r="A546" s="1"/>
      <c r="B546" s="5"/>
      <c r="C546" s="5"/>
      <c r="D546" s="5"/>
      <c r="E546" s="5"/>
      <c r="F546" s="18"/>
      <c r="G546" s="5"/>
      <c r="H546" s="17"/>
      <c r="I546" s="5"/>
      <c r="J546" s="5"/>
      <c r="K546" s="5"/>
      <c r="L546" s="5"/>
      <c r="M546" s="5"/>
      <c r="N546" s="5"/>
      <c r="O546" s="5"/>
      <c r="P546" s="344"/>
      <c r="Q546" s="338"/>
      <c r="R546" s="338"/>
      <c r="S546" s="338"/>
      <c r="T546" s="338"/>
      <c r="U546" s="338"/>
      <c r="V546" s="338"/>
      <c r="W546" s="338"/>
      <c r="X546" s="338"/>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5"/>
      <c r="CI546" s="5"/>
      <c r="CJ546" s="5"/>
      <c r="CK546" s="6"/>
      <c r="CL546" s="6"/>
      <c r="CM546" s="6"/>
      <c r="CN546" s="6"/>
    </row>
    <row r="547" spans="1:92" x14ac:dyDescent="0.25">
      <c r="A547" s="1"/>
      <c r="B547" s="5"/>
      <c r="C547" s="5"/>
      <c r="D547" s="5"/>
      <c r="E547" s="5"/>
      <c r="F547" s="18"/>
      <c r="G547" s="5"/>
      <c r="H547" s="17"/>
      <c r="I547" s="5"/>
      <c r="J547" s="5"/>
      <c r="K547" s="5"/>
      <c r="L547" s="5"/>
      <c r="M547" s="5"/>
      <c r="N547" s="5"/>
      <c r="O547" s="5"/>
      <c r="P547" s="344"/>
      <c r="Q547" s="338"/>
      <c r="R547" s="338"/>
      <c r="S547" s="338"/>
      <c r="T547" s="338"/>
      <c r="U547" s="338"/>
      <c r="V547" s="338"/>
      <c r="W547" s="338"/>
      <c r="X547" s="338"/>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5"/>
      <c r="CI547" s="5"/>
      <c r="CJ547" s="5"/>
      <c r="CK547" s="6"/>
      <c r="CL547" s="6"/>
      <c r="CM547" s="6"/>
      <c r="CN547" s="6"/>
    </row>
    <row r="548" spans="1:92" x14ac:dyDescent="0.25">
      <c r="A548" s="1"/>
      <c r="B548" s="5"/>
      <c r="C548" s="5"/>
      <c r="D548" s="5"/>
      <c r="E548" s="5"/>
      <c r="F548" s="18"/>
      <c r="G548" s="5"/>
      <c r="H548" s="17"/>
      <c r="I548" s="5"/>
      <c r="J548" s="5"/>
      <c r="K548" s="5"/>
      <c r="L548" s="5"/>
      <c r="M548" s="5"/>
      <c r="N548" s="5"/>
      <c r="O548" s="5"/>
      <c r="P548" s="344"/>
      <c r="Q548" s="338"/>
      <c r="R548" s="338"/>
      <c r="S548" s="338"/>
      <c r="T548" s="338"/>
      <c r="U548" s="338"/>
      <c r="V548" s="338"/>
      <c r="W548" s="338"/>
      <c r="X548" s="338"/>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c r="BX548" s="5"/>
      <c r="BY548" s="5"/>
      <c r="BZ548" s="5"/>
      <c r="CA548" s="5"/>
      <c r="CB548" s="5"/>
      <c r="CC548" s="5"/>
      <c r="CD548" s="5"/>
      <c r="CE548" s="5"/>
      <c r="CF548" s="5"/>
      <c r="CG548" s="5"/>
      <c r="CH548" s="5"/>
      <c r="CI548" s="5"/>
      <c r="CJ548" s="5"/>
      <c r="CK548" s="6"/>
      <c r="CL548" s="6"/>
      <c r="CM548" s="6"/>
      <c r="CN548" s="6"/>
    </row>
    <row r="549" spans="1:92" x14ac:dyDescent="0.25">
      <c r="A549" s="1"/>
      <c r="B549" s="5"/>
      <c r="C549" s="5"/>
      <c r="D549" s="5"/>
      <c r="E549" s="5"/>
      <c r="F549" s="18"/>
      <c r="G549" s="5"/>
      <c r="H549" s="17"/>
      <c r="I549" s="5"/>
      <c r="J549" s="5"/>
      <c r="K549" s="5"/>
      <c r="L549" s="5"/>
      <c r="M549" s="5"/>
      <c r="N549" s="5"/>
      <c r="O549" s="5"/>
      <c r="P549" s="344"/>
      <c r="Q549" s="338"/>
      <c r="R549" s="338"/>
      <c r="S549" s="338"/>
      <c r="T549" s="338"/>
      <c r="U549" s="338"/>
      <c r="V549" s="338"/>
      <c r="W549" s="338"/>
      <c r="X549" s="338"/>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6"/>
      <c r="CL549" s="6"/>
      <c r="CM549" s="6"/>
      <c r="CN549" s="6"/>
    </row>
    <row r="550" spans="1:92" x14ac:dyDescent="0.25">
      <c r="A550" s="1"/>
      <c r="B550" s="5"/>
      <c r="C550" s="5"/>
      <c r="D550" s="5"/>
      <c r="E550" s="5"/>
      <c r="F550" s="18"/>
      <c r="G550" s="5"/>
      <c r="H550" s="17"/>
      <c r="I550" s="5"/>
      <c r="J550" s="5"/>
      <c r="K550" s="5"/>
      <c r="L550" s="5"/>
      <c r="M550" s="5"/>
      <c r="N550" s="5"/>
      <c r="O550" s="5"/>
      <c r="P550" s="344"/>
      <c r="Q550" s="338"/>
      <c r="R550" s="338"/>
      <c r="S550" s="338"/>
      <c r="T550" s="338"/>
      <c r="U550" s="338"/>
      <c r="V550" s="338"/>
      <c r="W550" s="338"/>
      <c r="X550" s="338"/>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6"/>
      <c r="CL550" s="6"/>
      <c r="CM550" s="6"/>
      <c r="CN550" s="6"/>
    </row>
    <row r="551" spans="1:92" x14ac:dyDescent="0.25">
      <c r="A551" s="1"/>
      <c r="B551" s="5"/>
      <c r="C551" s="5"/>
      <c r="D551" s="5"/>
      <c r="E551" s="5"/>
      <c r="F551" s="18"/>
      <c r="G551" s="5"/>
      <c r="H551" s="17"/>
      <c r="I551" s="5"/>
      <c r="J551" s="5"/>
      <c r="K551" s="5"/>
      <c r="L551" s="5"/>
      <c r="M551" s="5"/>
      <c r="N551" s="5"/>
      <c r="O551" s="5"/>
      <c r="P551" s="344"/>
      <c r="Q551" s="338"/>
      <c r="R551" s="338"/>
      <c r="S551" s="338"/>
      <c r="T551" s="338"/>
      <c r="U551" s="338"/>
      <c r="V551" s="338"/>
      <c r="W551" s="338"/>
      <c r="X551" s="338"/>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c r="BU551" s="5"/>
      <c r="BV551" s="5"/>
      <c r="BW551" s="5"/>
      <c r="BX551" s="5"/>
      <c r="BY551" s="5"/>
      <c r="BZ551" s="5"/>
      <c r="CA551" s="5"/>
      <c r="CB551" s="5"/>
      <c r="CC551" s="5"/>
      <c r="CD551" s="5"/>
      <c r="CE551" s="5"/>
      <c r="CF551" s="5"/>
      <c r="CG551" s="5"/>
      <c r="CH551" s="5"/>
      <c r="CI551" s="5"/>
      <c r="CJ551" s="5"/>
      <c r="CK551" s="6"/>
      <c r="CL551" s="6"/>
      <c r="CM551" s="6"/>
      <c r="CN551" s="6"/>
    </row>
    <row r="552" spans="1:92" x14ac:dyDescent="0.25">
      <c r="A552" s="1"/>
      <c r="B552" s="5"/>
      <c r="C552" s="5"/>
      <c r="D552" s="5"/>
      <c r="E552" s="5"/>
      <c r="F552" s="18"/>
      <c r="G552" s="5"/>
      <c r="H552" s="17"/>
      <c r="I552" s="5"/>
      <c r="J552" s="5"/>
      <c r="K552" s="5"/>
      <c r="L552" s="5"/>
      <c r="M552" s="5"/>
      <c r="N552" s="5"/>
      <c r="O552" s="5"/>
      <c r="P552" s="344"/>
      <c r="Q552" s="338"/>
      <c r="R552" s="338"/>
      <c r="S552" s="338"/>
      <c r="T552" s="338"/>
      <c r="U552" s="338"/>
      <c r="V552" s="338"/>
      <c r="W552" s="338"/>
      <c r="X552" s="338"/>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c r="CF552" s="5"/>
      <c r="CG552" s="5"/>
      <c r="CH552" s="5"/>
      <c r="CI552" s="5"/>
      <c r="CJ552" s="5"/>
      <c r="CK552" s="6"/>
      <c r="CL552" s="6"/>
      <c r="CM552" s="6"/>
      <c r="CN552" s="6"/>
    </row>
    <row r="553" spans="1:92" x14ac:dyDescent="0.25">
      <c r="A553" s="1"/>
      <c r="B553" s="5"/>
      <c r="C553" s="5"/>
      <c r="D553" s="5"/>
      <c r="E553" s="5"/>
      <c r="F553" s="18"/>
      <c r="G553" s="5"/>
      <c r="H553" s="17"/>
      <c r="I553" s="5"/>
      <c r="J553" s="5"/>
      <c r="K553" s="5"/>
      <c r="L553" s="5"/>
      <c r="M553" s="5"/>
      <c r="N553" s="5"/>
      <c r="O553" s="5"/>
      <c r="P553" s="344"/>
      <c r="Q553" s="338"/>
      <c r="R553" s="338"/>
      <c r="S553" s="338"/>
      <c r="T553" s="338"/>
      <c r="U553" s="338"/>
      <c r="V553" s="338"/>
      <c r="W553" s="338"/>
      <c r="X553" s="338"/>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c r="BW553" s="5"/>
      <c r="BX553" s="5"/>
      <c r="BY553" s="5"/>
      <c r="BZ553" s="5"/>
      <c r="CA553" s="5"/>
      <c r="CB553" s="5"/>
      <c r="CC553" s="5"/>
      <c r="CD553" s="5"/>
      <c r="CE553" s="5"/>
      <c r="CF553" s="5"/>
      <c r="CG553" s="5"/>
      <c r="CH553" s="5"/>
      <c r="CI553" s="5"/>
      <c r="CJ553" s="5"/>
      <c r="CK553" s="6"/>
      <c r="CL553" s="6"/>
      <c r="CM553" s="6"/>
      <c r="CN553" s="6"/>
    </row>
    <row r="554" spans="1:92" x14ac:dyDescent="0.25">
      <c r="A554" s="1"/>
      <c r="B554" s="5"/>
      <c r="C554" s="5"/>
      <c r="D554" s="5"/>
      <c r="E554" s="5"/>
      <c r="F554" s="18"/>
      <c r="G554" s="5"/>
      <c r="H554" s="17"/>
      <c r="I554" s="5"/>
      <c r="J554" s="5"/>
      <c r="K554" s="5"/>
      <c r="L554" s="5"/>
      <c r="M554" s="5"/>
      <c r="N554" s="5"/>
      <c r="O554" s="5"/>
      <c r="P554" s="344"/>
      <c r="Q554" s="338"/>
      <c r="R554" s="338"/>
      <c r="S554" s="338"/>
      <c r="T554" s="338"/>
      <c r="U554" s="338"/>
      <c r="V554" s="338"/>
      <c r="W554" s="338"/>
      <c r="X554" s="338"/>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6"/>
      <c r="CL554" s="6"/>
      <c r="CM554" s="6"/>
      <c r="CN554" s="6"/>
    </row>
    <row r="555" spans="1:92" x14ac:dyDescent="0.25">
      <c r="A555" s="1"/>
      <c r="B555" s="5"/>
      <c r="C555" s="5"/>
      <c r="D555" s="5"/>
      <c r="E555" s="5"/>
      <c r="F555" s="18"/>
      <c r="G555" s="5"/>
      <c r="H555" s="17"/>
      <c r="I555" s="5"/>
      <c r="J555" s="5"/>
      <c r="K555" s="5"/>
      <c r="L555" s="5"/>
      <c r="M555" s="5"/>
      <c r="N555" s="5"/>
      <c r="O555" s="5"/>
      <c r="P555" s="344"/>
      <c r="Q555" s="338"/>
      <c r="R555" s="338"/>
      <c r="S555" s="338"/>
      <c r="T555" s="338"/>
      <c r="U555" s="338"/>
      <c r="V555" s="338"/>
      <c r="W555" s="338"/>
      <c r="X555" s="338"/>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5"/>
      <c r="CI555" s="5"/>
      <c r="CJ555" s="5"/>
      <c r="CK555" s="6"/>
      <c r="CL555" s="6"/>
      <c r="CM555" s="6"/>
      <c r="CN555" s="6"/>
    </row>
    <row r="556" spans="1:92" x14ac:dyDescent="0.25">
      <c r="A556" s="1"/>
      <c r="B556" s="5"/>
      <c r="C556" s="5"/>
      <c r="D556" s="5"/>
      <c r="E556" s="5"/>
      <c r="F556" s="18"/>
      <c r="G556" s="5"/>
      <c r="H556" s="17"/>
      <c r="I556" s="5"/>
      <c r="J556" s="5"/>
      <c r="K556" s="5"/>
      <c r="L556" s="5"/>
      <c r="M556" s="5"/>
      <c r="N556" s="5"/>
      <c r="O556" s="5"/>
      <c r="P556" s="344"/>
      <c r="Q556" s="338"/>
      <c r="R556" s="338"/>
      <c r="S556" s="338"/>
      <c r="T556" s="338"/>
      <c r="U556" s="338"/>
      <c r="V556" s="338"/>
      <c r="W556" s="338"/>
      <c r="X556" s="338"/>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5"/>
      <c r="BP556" s="5"/>
      <c r="BQ556" s="5"/>
      <c r="BR556" s="5"/>
      <c r="BS556" s="5"/>
      <c r="BT556" s="5"/>
      <c r="BU556" s="5"/>
      <c r="BV556" s="5"/>
      <c r="BW556" s="5"/>
      <c r="BX556" s="5"/>
      <c r="BY556" s="5"/>
      <c r="BZ556" s="5"/>
      <c r="CA556" s="5"/>
      <c r="CB556" s="5"/>
      <c r="CC556" s="5"/>
      <c r="CD556" s="5"/>
      <c r="CE556" s="5"/>
      <c r="CF556" s="5"/>
      <c r="CG556" s="5"/>
      <c r="CH556" s="5"/>
      <c r="CI556" s="5"/>
      <c r="CJ556" s="5"/>
      <c r="CK556" s="6"/>
      <c r="CL556" s="6"/>
      <c r="CM556" s="6"/>
      <c r="CN556" s="6"/>
    </row>
    <row r="557" spans="1:92" x14ac:dyDescent="0.25">
      <c r="A557" s="1"/>
      <c r="B557" s="5"/>
      <c r="C557" s="5"/>
      <c r="D557" s="5"/>
      <c r="E557" s="5"/>
      <c r="F557" s="18"/>
      <c r="G557" s="5"/>
      <c r="H557" s="17"/>
      <c r="I557" s="5"/>
      <c r="J557" s="5"/>
      <c r="K557" s="5"/>
      <c r="L557" s="5"/>
      <c r="M557" s="5"/>
      <c r="N557" s="5"/>
      <c r="O557" s="5"/>
      <c r="P557" s="344"/>
      <c r="Q557" s="338"/>
      <c r="R557" s="338"/>
      <c r="S557" s="338"/>
      <c r="T557" s="338"/>
      <c r="U557" s="338"/>
      <c r="V557" s="338"/>
      <c r="W557" s="338"/>
      <c r="X557" s="338"/>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5"/>
      <c r="BT557" s="5"/>
      <c r="BU557" s="5"/>
      <c r="BV557" s="5"/>
      <c r="BW557" s="5"/>
      <c r="BX557" s="5"/>
      <c r="BY557" s="5"/>
      <c r="BZ557" s="5"/>
      <c r="CA557" s="5"/>
      <c r="CB557" s="5"/>
      <c r="CC557" s="5"/>
      <c r="CD557" s="5"/>
      <c r="CE557" s="5"/>
      <c r="CF557" s="5"/>
      <c r="CG557" s="5"/>
      <c r="CH557" s="5"/>
      <c r="CI557" s="5"/>
      <c r="CJ557" s="5"/>
      <c r="CK557" s="6"/>
      <c r="CL557" s="6"/>
      <c r="CM557" s="6"/>
      <c r="CN557" s="6"/>
    </row>
    <row r="558" spans="1:92" x14ac:dyDescent="0.25">
      <c r="A558" s="1"/>
      <c r="B558" s="5"/>
      <c r="C558" s="5"/>
      <c r="D558" s="5"/>
      <c r="E558" s="5"/>
      <c r="F558" s="18"/>
      <c r="G558" s="5"/>
      <c r="H558" s="17"/>
      <c r="I558" s="5"/>
      <c r="J558" s="5"/>
      <c r="K558" s="5"/>
      <c r="L558" s="5"/>
      <c r="M558" s="5"/>
      <c r="N558" s="5"/>
      <c r="O558" s="5"/>
      <c r="P558" s="344"/>
      <c r="Q558" s="338"/>
      <c r="R558" s="338"/>
      <c r="S558" s="338"/>
      <c r="T558" s="338"/>
      <c r="U558" s="338"/>
      <c r="V558" s="338"/>
      <c r="W558" s="338"/>
      <c r="X558" s="338"/>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c r="BW558" s="5"/>
      <c r="BX558" s="5"/>
      <c r="BY558" s="5"/>
      <c r="BZ558" s="5"/>
      <c r="CA558" s="5"/>
      <c r="CB558" s="5"/>
      <c r="CC558" s="5"/>
      <c r="CD558" s="5"/>
      <c r="CE558" s="5"/>
      <c r="CF558" s="5"/>
      <c r="CG558" s="5"/>
      <c r="CH558" s="5"/>
      <c r="CI558" s="5"/>
      <c r="CJ558" s="5"/>
      <c r="CK558" s="6"/>
      <c r="CL558" s="6"/>
      <c r="CM558" s="6"/>
      <c r="CN558" s="6"/>
    </row>
    <row r="559" spans="1:92" x14ac:dyDescent="0.25">
      <c r="A559" s="1"/>
      <c r="B559" s="5"/>
      <c r="C559" s="5"/>
      <c r="D559" s="5"/>
      <c r="E559" s="5"/>
      <c r="F559" s="18"/>
      <c r="G559" s="5"/>
      <c r="H559" s="17"/>
      <c r="I559" s="5"/>
      <c r="J559" s="5"/>
      <c r="K559" s="5"/>
      <c r="L559" s="5"/>
      <c r="M559" s="5"/>
      <c r="N559" s="5"/>
      <c r="O559" s="5"/>
      <c r="P559" s="344"/>
      <c r="Q559" s="338"/>
      <c r="R559" s="338"/>
      <c r="S559" s="338"/>
      <c r="T559" s="338"/>
      <c r="U559" s="338"/>
      <c r="V559" s="338"/>
      <c r="W559" s="338"/>
      <c r="X559" s="338"/>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c r="BW559" s="5"/>
      <c r="BX559" s="5"/>
      <c r="BY559" s="5"/>
      <c r="BZ559" s="5"/>
      <c r="CA559" s="5"/>
      <c r="CB559" s="5"/>
      <c r="CC559" s="5"/>
      <c r="CD559" s="5"/>
      <c r="CE559" s="5"/>
      <c r="CF559" s="5"/>
      <c r="CG559" s="5"/>
      <c r="CH559" s="5"/>
      <c r="CI559" s="5"/>
      <c r="CJ559" s="5"/>
      <c r="CK559" s="6"/>
      <c r="CL559" s="6"/>
      <c r="CM559" s="6"/>
      <c r="CN559" s="6"/>
    </row>
    <row r="560" spans="1:92" x14ac:dyDescent="0.25">
      <c r="A560" s="1"/>
      <c r="B560" s="5"/>
      <c r="C560" s="5"/>
      <c r="D560" s="5"/>
      <c r="E560" s="5"/>
      <c r="F560" s="18"/>
      <c r="G560" s="5"/>
      <c r="H560" s="17"/>
      <c r="I560" s="5"/>
      <c r="J560" s="5"/>
      <c r="K560" s="5"/>
      <c r="L560" s="5"/>
      <c r="M560" s="5"/>
      <c r="N560" s="5"/>
      <c r="O560" s="5"/>
      <c r="P560" s="344"/>
      <c r="Q560" s="338"/>
      <c r="R560" s="338"/>
      <c r="S560" s="338"/>
      <c r="T560" s="338"/>
      <c r="U560" s="338"/>
      <c r="V560" s="338"/>
      <c r="W560" s="338"/>
      <c r="X560" s="338"/>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5"/>
      <c r="BR560" s="5"/>
      <c r="BS560" s="5"/>
      <c r="BT560" s="5"/>
      <c r="BU560" s="5"/>
      <c r="BV560" s="5"/>
      <c r="BW560" s="5"/>
      <c r="BX560" s="5"/>
      <c r="BY560" s="5"/>
      <c r="BZ560" s="5"/>
      <c r="CA560" s="5"/>
      <c r="CB560" s="5"/>
      <c r="CC560" s="5"/>
      <c r="CD560" s="5"/>
      <c r="CE560" s="5"/>
      <c r="CF560" s="5"/>
      <c r="CG560" s="5"/>
      <c r="CH560" s="5"/>
      <c r="CI560" s="5"/>
      <c r="CJ560" s="5"/>
      <c r="CK560" s="6"/>
      <c r="CL560" s="6"/>
      <c r="CM560" s="6"/>
      <c r="CN560" s="6"/>
    </row>
    <row r="561" spans="1:92" x14ac:dyDescent="0.25">
      <c r="A561" s="1"/>
      <c r="B561" s="5"/>
      <c r="C561" s="5"/>
      <c r="D561" s="5"/>
      <c r="E561" s="5"/>
      <c r="F561" s="18"/>
      <c r="G561" s="5"/>
      <c r="H561" s="17"/>
      <c r="I561" s="5"/>
      <c r="J561" s="5"/>
      <c r="K561" s="5"/>
      <c r="L561" s="5"/>
      <c r="M561" s="5"/>
      <c r="N561" s="5"/>
      <c r="O561" s="5"/>
      <c r="P561" s="344"/>
      <c r="Q561" s="338"/>
      <c r="R561" s="338"/>
      <c r="S561" s="338"/>
      <c r="T561" s="338"/>
      <c r="U561" s="338"/>
      <c r="V561" s="338"/>
      <c r="W561" s="338"/>
      <c r="X561" s="338"/>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c r="BV561" s="5"/>
      <c r="BW561" s="5"/>
      <c r="BX561" s="5"/>
      <c r="BY561" s="5"/>
      <c r="BZ561" s="5"/>
      <c r="CA561" s="5"/>
      <c r="CB561" s="5"/>
      <c r="CC561" s="5"/>
      <c r="CD561" s="5"/>
      <c r="CE561" s="5"/>
      <c r="CF561" s="5"/>
      <c r="CG561" s="5"/>
      <c r="CH561" s="5"/>
      <c r="CI561" s="5"/>
      <c r="CJ561" s="5"/>
      <c r="CK561" s="6"/>
      <c r="CL561" s="6"/>
      <c r="CM561" s="6"/>
      <c r="CN561" s="6"/>
    </row>
    <row r="562" spans="1:92" x14ac:dyDescent="0.25">
      <c r="A562" s="1"/>
      <c r="B562" s="5"/>
      <c r="C562" s="5"/>
      <c r="D562" s="5"/>
      <c r="E562" s="5"/>
      <c r="F562" s="18"/>
      <c r="G562" s="5"/>
      <c r="H562" s="17"/>
      <c r="I562" s="5"/>
      <c r="J562" s="5"/>
      <c r="K562" s="5"/>
      <c r="L562" s="5"/>
      <c r="M562" s="5"/>
      <c r="N562" s="5"/>
      <c r="O562" s="5"/>
      <c r="P562" s="344"/>
      <c r="Q562" s="338"/>
      <c r="R562" s="338"/>
      <c r="S562" s="338"/>
      <c r="T562" s="338"/>
      <c r="U562" s="338"/>
      <c r="V562" s="338"/>
      <c r="W562" s="338"/>
      <c r="X562" s="338"/>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c r="BV562" s="5"/>
      <c r="BW562" s="5"/>
      <c r="BX562" s="5"/>
      <c r="BY562" s="5"/>
      <c r="BZ562" s="5"/>
      <c r="CA562" s="5"/>
      <c r="CB562" s="5"/>
      <c r="CC562" s="5"/>
      <c r="CD562" s="5"/>
      <c r="CE562" s="5"/>
      <c r="CF562" s="5"/>
      <c r="CG562" s="5"/>
      <c r="CH562" s="5"/>
      <c r="CI562" s="5"/>
      <c r="CJ562" s="5"/>
      <c r="CK562" s="6"/>
      <c r="CL562" s="6"/>
      <c r="CM562" s="6"/>
      <c r="CN562" s="6"/>
    </row>
    <row r="563" spans="1:92" x14ac:dyDescent="0.25">
      <c r="A563" s="1"/>
      <c r="B563" s="5"/>
      <c r="C563" s="5"/>
      <c r="D563" s="5"/>
      <c r="E563" s="5"/>
      <c r="F563" s="18"/>
      <c r="G563" s="5"/>
      <c r="H563" s="17"/>
      <c r="I563" s="5"/>
      <c r="J563" s="5"/>
      <c r="K563" s="5"/>
      <c r="L563" s="5"/>
      <c r="M563" s="5"/>
      <c r="N563" s="5"/>
      <c r="O563" s="5"/>
      <c r="P563" s="344"/>
      <c r="Q563" s="338"/>
      <c r="R563" s="338"/>
      <c r="S563" s="338"/>
      <c r="T563" s="338"/>
      <c r="U563" s="338"/>
      <c r="V563" s="338"/>
      <c r="W563" s="338"/>
      <c r="X563" s="338"/>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5"/>
      <c r="CD563" s="5"/>
      <c r="CE563" s="5"/>
      <c r="CF563" s="5"/>
      <c r="CG563" s="5"/>
      <c r="CH563" s="5"/>
      <c r="CI563" s="5"/>
      <c r="CJ563" s="5"/>
      <c r="CK563" s="6"/>
      <c r="CL563" s="6"/>
      <c r="CM563" s="6"/>
      <c r="CN563" s="6"/>
    </row>
    <row r="564" spans="1:92" x14ac:dyDescent="0.25">
      <c r="A564" s="1"/>
      <c r="B564" s="5"/>
      <c r="C564" s="5"/>
      <c r="D564" s="5"/>
      <c r="E564" s="5"/>
      <c r="F564" s="18"/>
      <c r="G564" s="5"/>
      <c r="H564" s="17"/>
      <c r="I564" s="5"/>
      <c r="J564" s="5"/>
      <c r="K564" s="5"/>
      <c r="L564" s="5"/>
      <c r="M564" s="5"/>
      <c r="N564" s="5"/>
      <c r="O564" s="5"/>
      <c r="P564" s="344"/>
      <c r="Q564" s="338"/>
      <c r="R564" s="338"/>
      <c r="S564" s="338"/>
      <c r="T564" s="338"/>
      <c r="U564" s="338"/>
      <c r="V564" s="338"/>
      <c r="W564" s="338"/>
      <c r="X564" s="338"/>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5"/>
      <c r="CD564" s="5"/>
      <c r="CE564" s="5"/>
      <c r="CF564" s="5"/>
      <c r="CG564" s="5"/>
      <c r="CH564" s="5"/>
      <c r="CI564" s="5"/>
      <c r="CJ564" s="5"/>
      <c r="CK564" s="6"/>
      <c r="CL564" s="6"/>
      <c r="CM564" s="6"/>
      <c r="CN564" s="6"/>
    </row>
    <row r="565" spans="1:92" x14ac:dyDescent="0.25">
      <c r="A565" s="1"/>
      <c r="B565" s="5"/>
      <c r="C565" s="5"/>
      <c r="D565" s="5"/>
      <c r="E565" s="5"/>
      <c r="F565" s="18"/>
      <c r="G565" s="5"/>
      <c r="H565" s="17"/>
      <c r="I565" s="5"/>
      <c r="J565" s="5"/>
      <c r="K565" s="5"/>
      <c r="L565" s="5"/>
      <c r="M565" s="5"/>
      <c r="N565" s="5"/>
      <c r="O565" s="5"/>
      <c r="P565" s="344"/>
      <c r="Q565" s="338"/>
      <c r="R565" s="338"/>
      <c r="S565" s="338"/>
      <c r="T565" s="338"/>
      <c r="U565" s="338"/>
      <c r="V565" s="338"/>
      <c r="W565" s="338"/>
      <c r="X565" s="338"/>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5"/>
      <c r="BV565" s="5"/>
      <c r="BW565" s="5"/>
      <c r="BX565" s="5"/>
      <c r="BY565" s="5"/>
      <c r="BZ565" s="5"/>
      <c r="CA565" s="5"/>
      <c r="CB565" s="5"/>
      <c r="CC565" s="5"/>
      <c r="CD565" s="5"/>
      <c r="CE565" s="5"/>
      <c r="CF565" s="5"/>
      <c r="CG565" s="5"/>
      <c r="CH565" s="5"/>
      <c r="CI565" s="5"/>
      <c r="CJ565" s="5"/>
      <c r="CK565" s="6"/>
      <c r="CL565" s="6"/>
      <c r="CM565" s="6"/>
      <c r="CN565" s="6"/>
    </row>
    <row r="566" spans="1:92" x14ac:dyDescent="0.25">
      <c r="A566" s="1"/>
      <c r="B566" s="5"/>
      <c r="C566" s="5"/>
      <c r="D566" s="5"/>
      <c r="E566" s="5"/>
      <c r="F566" s="18"/>
      <c r="G566" s="5"/>
      <c r="H566" s="17"/>
      <c r="I566" s="5"/>
      <c r="J566" s="5"/>
      <c r="K566" s="5"/>
      <c r="L566" s="5"/>
      <c r="M566" s="5"/>
      <c r="N566" s="5"/>
      <c r="O566" s="5"/>
      <c r="P566" s="344"/>
      <c r="Q566" s="338"/>
      <c r="R566" s="338"/>
      <c r="S566" s="338"/>
      <c r="T566" s="338"/>
      <c r="U566" s="338"/>
      <c r="V566" s="338"/>
      <c r="W566" s="338"/>
      <c r="X566" s="338"/>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c r="BW566" s="5"/>
      <c r="BX566" s="5"/>
      <c r="BY566" s="5"/>
      <c r="BZ566" s="5"/>
      <c r="CA566" s="5"/>
      <c r="CB566" s="5"/>
      <c r="CC566" s="5"/>
      <c r="CD566" s="5"/>
      <c r="CE566" s="5"/>
      <c r="CF566" s="5"/>
      <c r="CG566" s="5"/>
      <c r="CH566" s="5"/>
      <c r="CI566" s="5"/>
      <c r="CJ566" s="5"/>
      <c r="CK566" s="6"/>
      <c r="CL566" s="6"/>
      <c r="CM566" s="6"/>
      <c r="CN566" s="6"/>
    </row>
    <row r="567" spans="1:92" x14ac:dyDescent="0.25">
      <c r="A567" s="1"/>
      <c r="B567" s="5"/>
      <c r="C567" s="5"/>
      <c r="D567" s="5"/>
      <c r="E567" s="5"/>
      <c r="F567" s="18"/>
      <c r="G567" s="5"/>
      <c r="H567" s="17"/>
      <c r="I567" s="5"/>
      <c r="J567" s="5"/>
      <c r="K567" s="5"/>
      <c r="L567" s="5"/>
      <c r="M567" s="5"/>
      <c r="N567" s="5"/>
      <c r="O567" s="5"/>
      <c r="P567" s="344"/>
      <c r="Q567" s="338"/>
      <c r="R567" s="338"/>
      <c r="S567" s="338"/>
      <c r="T567" s="338"/>
      <c r="U567" s="338"/>
      <c r="V567" s="338"/>
      <c r="W567" s="338"/>
      <c r="X567" s="338"/>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5"/>
      <c r="BV567" s="5"/>
      <c r="BW567" s="5"/>
      <c r="BX567" s="5"/>
      <c r="BY567" s="5"/>
      <c r="BZ567" s="5"/>
      <c r="CA567" s="5"/>
      <c r="CB567" s="5"/>
      <c r="CC567" s="5"/>
      <c r="CD567" s="5"/>
      <c r="CE567" s="5"/>
      <c r="CF567" s="5"/>
      <c r="CG567" s="5"/>
      <c r="CH567" s="5"/>
      <c r="CI567" s="5"/>
      <c r="CJ567" s="5"/>
      <c r="CK567" s="6"/>
      <c r="CL567" s="6"/>
      <c r="CM567" s="6"/>
      <c r="CN567" s="6"/>
    </row>
    <row r="568" spans="1:92" x14ac:dyDescent="0.25">
      <c r="A568" s="1"/>
      <c r="B568" s="5"/>
      <c r="C568" s="5"/>
      <c r="D568" s="5"/>
      <c r="E568" s="5"/>
      <c r="F568" s="18"/>
      <c r="G568" s="5"/>
      <c r="H568" s="17"/>
      <c r="I568" s="5"/>
      <c r="J568" s="5"/>
      <c r="K568" s="5"/>
      <c r="L568" s="5"/>
      <c r="M568" s="5"/>
      <c r="N568" s="5"/>
      <c r="O568" s="5"/>
      <c r="P568" s="344"/>
      <c r="Q568" s="338"/>
      <c r="R568" s="338"/>
      <c r="S568" s="338"/>
      <c r="T568" s="338"/>
      <c r="U568" s="338"/>
      <c r="V568" s="338"/>
      <c r="W568" s="338"/>
      <c r="X568" s="338"/>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c r="BW568" s="5"/>
      <c r="BX568" s="5"/>
      <c r="BY568" s="5"/>
      <c r="BZ568" s="5"/>
      <c r="CA568" s="5"/>
      <c r="CB568" s="5"/>
      <c r="CC568" s="5"/>
      <c r="CD568" s="5"/>
      <c r="CE568" s="5"/>
      <c r="CF568" s="5"/>
      <c r="CG568" s="5"/>
      <c r="CH568" s="5"/>
      <c r="CI568" s="5"/>
      <c r="CJ568" s="5"/>
      <c r="CK568" s="6"/>
      <c r="CL568" s="6"/>
      <c r="CM568" s="6"/>
      <c r="CN568" s="6"/>
    </row>
    <row r="569" spans="1:92" x14ac:dyDescent="0.25">
      <c r="A569" s="1"/>
      <c r="B569" s="5"/>
      <c r="C569" s="5"/>
      <c r="D569" s="5"/>
      <c r="E569" s="5"/>
      <c r="F569" s="18"/>
      <c r="G569" s="5"/>
      <c r="H569" s="17"/>
      <c r="I569" s="5"/>
      <c r="J569" s="5"/>
      <c r="K569" s="5"/>
      <c r="L569" s="5"/>
      <c r="M569" s="5"/>
      <c r="N569" s="5"/>
      <c r="O569" s="5"/>
      <c r="P569" s="344"/>
      <c r="Q569" s="338"/>
      <c r="R569" s="338"/>
      <c r="S569" s="338"/>
      <c r="T569" s="338"/>
      <c r="U569" s="338"/>
      <c r="V569" s="338"/>
      <c r="W569" s="338"/>
      <c r="X569" s="338"/>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5"/>
      <c r="BV569" s="5"/>
      <c r="BW569" s="5"/>
      <c r="BX569" s="5"/>
      <c r="BY569" s="5"/>
      <c r="BZ569" s="5"/>
      <c r="CA569" s="5"/>
      <c r="CB569" s="5"/>
      <c r="CC569" s="5"/>
      <c r="CD569" s="5"/>
      <c r="CE569" s="5"/>
      <c r="CF569" s="5"/>
      <c r="CG569" s="5"/>
      <c r="CH569" s="5"/>
      <c r="CI569" s="5"/>
      <c r="CJ569" s="5"/>
      <c r="CK569" s="6"/>
      <c r="CL569" s="6"/>
      <c r="CM569" s="6"/>
      <c r="CN569" s="6"/>
    </row>
    <row r="570" spans="1:92" x14ac:dyDescent="0.25">
      <c r="A570" s="1"/>
      <c r="B570" s="5"/>
      <c r="C570" s="5"/>
      <c r="D570" s="5"/>
      <c r="E570" s="5"/>
      <c r="F570" s="18"/>
      <c r="G570" s="5"/>
      <c r="H570" s="17"/>
      <c r="I570" s="5"/>
      <c r="J570" s="5"/>
      <c r="K570" s="5"/>
      <c r="L570" s="5"/>
      <c r="M570" s="5"/>
      <c r="N570" s="5"/>
      <c r="O570" s="5"/>
      <c r="P570" s="344"/>
      <c r="Q570" s="338"/>
      <c r="R570" s="338"/>
      <c r="S570" s="338"/>
      <c r="T570" s="338"/>
      <c r="U570" s="338"/>
      <c r="V570" s="338"/>
      <c r="W570" s="338"/>
      <c r="X570" s="338"/>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c r="BW570" s="5"/>
      <c r="BX570" s="5"/>
      <c r="BY570" s="5"/>
      <c r="BZ570" s="5"/>
      <c r="CA570" s="5"/>
      <c r="CB570" s="5"/>
      <c r="CC570" s="5"/>
      <c r="CD570" s="5"/>
      <c r="CE570" s="5"/>
      <c r="CF570" s="5"/>
      <c r="CG570" s="5"/>
      <c r="CH570" s="5"/>
      <c r="CI570" s="5"/>
      <c r="CJ570" s="5"/>
      <c r="CK570" s="6"/>
      <c r="CL570" s="6"/>
      <c r="CM570" s="6"/>
      <c r="CN570" s="6"/>
    </row>
    <row r="571" spans="1:92" x14ac:dyDescent="0.25">
      <c r="A571" s="1"/>
      <c r="B571" s="5"/>
      <c r="C571" s="5"/>
      <c r="D571" s="5"/>
      <c r="E571" s="5"/>
      <c r="F571" s="18"/>
      <c r="G571" s="5"/>
      <c r="H571" s="17"/>
      <c r="I571" s="5"/>
      <c r="J571" s="5"/>
      <c r="K571" s="5"/>
      <c r="L571" s="5"/>
      <c r="M571" s="5"/>
      <c r="N571" s="5"/>
      <c r="O571" s="5"/>
      <c r="P571" s="344"/>
      <c r="Q571" s="338"/>
      <c r="R571" s="338"/>
      <c r="S571" s="338"/>
      <c r="T571" s="338"/>
      <c r="U571" s="338"/>
      <c r="V571" s="338"/>
      <c r="W571" s="338"/>
      <c r="X571" s="338"/>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5"/>
      <c r="CD571" s="5"/>
      <c r="CE571" s="5"/>
      <c r="CF571" s="5"/>
      <c r="CG571" s="5"/>
      <c r="CH571" s="5"/>
      <c r="CI571" s="5"/>
      <c r="CJ571" s="5"/>
      <c r="CK571" s="6"/>
      <c r="CL571" s="6"/>
      <c r="CM571" s="6"/>
      <c r="CN571" s="6"/>
    </row>
    <row r="572" spans="1:92" x14ac:dyDescent="0.25">
      <c r="A572" s="1"/>
      <c r="B572" s="5"/>
      <c r="C572" s="5"/>
      <c r="D572" s="5"/>
      <c r="E572" s="5"/>
      <c r="F572" s="18"/>
      <c r="G572" s="5"/>
      <c r="H572" s="17"/>
      <c r="I572" s="5"/>
      <c r="J572" s="5"/>
      <c r="K572" s="5"/>
      <c r="L572" s="5"/>
      <c r="M572" s="5"/>
      <c r="N572" s="5"/>
      <c r="O572" s="5"/>
      <c r="P572" s="344"/>
      <c r="Q572" s="338"/>
      <c r="R572" s="338"/>
      <c r="S572" s="338"/>
      <c r="T572" s="338"/>
      <c r="U572" s="338"/>
      <c r="V572" s="338"/>
      <c r="W572" s="338"/>
      <c r="X572" s="338"/>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6"/>
      <c r="CL572" s="6"/>
      <c r="CM572" s="6"/>
      <c r="CN572" s="6"/>
    </row>
    <row r="573" spans="1:92" x14ac:dyDescent="0.25">
      <c r="A573" s="1"/>
      <c r="B573" s="5"/>
      <c r="C573" s="5"/>
      <c r="D573" s="5"/>
      <c r="E573" s="5"/>
      <c r="F573" s="18"/>
      <c r="G573" s="5"/>
      <c r="H573" s="17"/>
      <c r="I573" s="5"/>
      <c r="J573" s="5"/>
      <c r="K573" s="5"/>
      <c r="L573" s="5"/>
      <c r="M573" s="5"/>
      <c r="N573" s="5"/>
      <c r="O573" s="5"/>
      <c r="P573" s="344"/>
      <c r="Q573" s="338"/>
      <c r="R573" s="338"/>
      <c r="S573" s="338"/>
      <c r="T573" s="338"/>
      <c r="U573" s="338"/>
      <c r="V573" s="338"/>
      <c r="W573" s="338"/>
      <c r="X573" s="338"/>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5"/>
      <c r="CD573" s="5"/>
      <c r="CE573" s="5"/>
      <c r="CF573" s="5"/>
      <c r="CG573" s="5"/>
      <c r="CH573" s="5"/>
      <c r="CI573" s="5"/>
      <c r="CJ573" s="5"/>
      <c r="CK573" s="6"/>
      <c r="CL573" s="6"/>
      <c r="CM573" s="6"/>
      <c r="CN573" s="6"/>
    </row>
    <row r="574" spans="1:92" x14ac:dyDescent="0.25">
      <c r="A574" s="1"/>
      <c r="B574" s="5"/>
      <c r="C574" s="5"/>
      <c r="D574" s="5"/>
      <c r="E574" s="5"/>
      <c r="F574" s="18"/>
      <c r="G574" s="5"/>
      <c r="H574" s="17"/>
      <c r="I574" s="5"/>
      <c r="J574" s="5"/>
      <c r="K574" s="5"/>
      <c r="L574" s="5"/>
      <c r="M574" s="5"/>
      <c r="N574" s="5"/>
      <c r="O574" s="5"/>
      <c r="P574" s="344"/>
      <c r="Q574" s="338"/>
      <c r="R574" s="338"/>
      <c r="S574" s="338"/>
      <c r="T574" s="338"/>
      <c r="U574" s="338"/>
      <c r="V574" s="338"/>
      <c r="W574" s="338"/>
      <c r="X574" s="338"/>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5"/>
      <c r="BV574" s="5"/>
      <c r="BW574" s="5"/>
      <c r="BX574" s="5"/>
      <c r="BY574" s="5"/>
      <c r="BZ574" s="5"/>
      <c r="CA574" s="5"/>
      <c r="CB574" s="5"/>
      <c r="CC574" s="5"/>
      <c r="CD574" s="5"/>
      <c r="CE574" s="5"/>
      <c r="CF574" s="5"/>
      <c r="CG574" s="5"/>
      <c r="CH574" s="5"/>
      <c r="CI574" s="5"/>
      <c r="CJ574" s="5"/>
      <c r="CK574" s="6"/>
      <c r="CL574" s="6"/>
      <c r="CM574" s="6"/>
      <c r="CN574" s="6"/>
    </row>
    <row r="575" spans="1:92" x14ac:dyDescent="0.25">
      <c r="A575" s="1"/>
      <c r="B575" s="5"/>
      <c r="C575" s="5"/>
      <c r="D575" s="5"/>
      <c r="E575" s="5"/>
      <c r="F575" s="18"/>
      <c r="G575" s="5"/>
      <c r="H575" s="17"/>
      <c r="I575" s="5"/>
      <c r="J575" s="5"/>
      <c r="K575" s="5"/>
      <c r="L575" s="5"/>
      <c r="M575" s="5"/>
      <c r="N575" s="5"/>
      <c r="O575" s="5"/>
      <c r="P575" s="344"/>
      <c r="Q575" s="338"/>
      <c r="R575" s="338"/>
      <c r="S575" s="338"/>
      <c r="T575" s="338"/>
      <c r="U575" s="338"/>
      <c r="V575" s="338"/>
      <c r="W575" s="338"/>
      <c r="X575" s="338"/>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c r="BV575" s="5"/>
      <c r="BW575" s="5"/>
      <c r="BX575" s="5"/>
      <c r="BY575" s="5"/>
      <c r="BZ575" s="5"/>
      <c r="CA575" s="5"/>
      <c r="CB575" s="5"/>
      <c r="CC575" s="5"/>
      <c r="CD575" s="5"/>
      <c r="CE575" s="5"/>
      <c r="CF575" s="5"/>
      <c r="CG575" s="5"/>
      <c r="CH575" s="5"/>
      <c r="CI575" s="5"/>
      <c r="CJ575" s="5"/>
      <c r="CK575" s="6"/>
      <c r="CL575" s="6"/>
      <c r="CM575" s="6"/>
      <c r="CN575" s="6"/>
    </row>
    <row r="576" spans="1:92" x14ac:dyDescent="0.25">
      <c r="A576" s="1"/>
      <c r="B576" s="5"/>
      <c r="C576" s="5"/>
      <c r="D576" s="5"/>
      <c r="E576" s="5"/>
      <c r="F576" s="18"/>
      <c r="G576" s="5"/>
      <c r="H576" s="17"/>
      <c r="I576" s="5"/>
      <c r="J576" s="5"/>
      <c r="K576" s="5"/>
      <c r="L576" s="5"/>
      <c r="M576" s="5"/>
      <c r="N576" s="5"/>
      <c r="O576" s="5"/>
      <c r="P576" s="344"/>
      <c r="Q576" s="338"/>
      <c r="R576" s="338"/>
      <c r="S576" s="338"/>
      <c r="T576" s="338"/>
      <c r="U576" s="338"/>
      <c r="V576" s="338"/>
      <c r="W576" s="338"/>
      <c r="X576" s="338"/>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5"/>
      <c r="BS576" s="5"/>
      <c r="BT576" s="5"/>
      <c r="BU576" s="5"/>
      <c r="BV576" s="5"/>
      <c r="BW576" s="5"/>
      <c r="BX576" s="5"/>
      <c r="BY576" s="5"/>
      <c r="BZ576" s="5"/>
      <c r="CA576" s="5"/>
      <c r="CB576" s="5"/>
      <c r="CC576" s="5"/>
      <c r="CD576" s="5"/>
      <c r="CE576" s="5"/>
      <c r="CF576" s="5"/>
      <c r="CG576" s="5"/>
      <c r="CH576" s="5"/>
      <c r="CI576" s="5"/>
      <c r="CJ576" s="5"/>
      <c r="CK576" s="6"/>
      <c r="CL576" s="6"/>
      <c r="CM576" s="6"/>
      <c r="CN576" s="6"/>
    </row>
    <row r="577" spans="1:92" x14ac:dyDescent="0.25">
      <c r="A577" s="1"/>
      <c r="B577" s="5"/>
      <c r="C577" s="5"/>
      <c r="D577" s="5"/>
      <c r="E577" s="5"/>
      <c r="F577" s="18"/>
      <c r="G577" s="5"/>
      <c r="H577" s="17"/>
      <c r="I577" s="5"/>
      <c r="J577" s="5"/>
      <c r="K577" s="5"/>
      <c r="L577" s="5"/>
      <c r="M577" s="5"/>
      <c r="N577" s="5"/>
      <c r="O577" s="5"/>
      <c r="P577" s="344"/>
      <c r="Q577" s="338"/>
      <c r="R577" s="338"/>
      <c r="S577" s="338"/>
      <c r="T577" s="338"/>
      <c r="U577" s="338"/>
      <c r="V577" s="338"/>
      <c r="W577" s="338"/>
      <c r="X577" s="338"/>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5"/>
      <c r="BS577" s="5"/>
      <c r="BT577" s="5"/>
      <c r="BU577" s="5"/>
      <c r="BV577" s="5"/>
      <c r="BW577" s="5"/>
      <c r="BX577" s="5"/>
      <c r="BY577" s="5"/>
      <c r="BZ577" s="5"/>
      <c r="CA577" s="5"/>
      <c r="CB577" s="5"/>
      <c r="CC577" s="5"/>
      <c r="CD577" s="5"/>
      <c r="CE577" s="5"/>
      <c r="CF577" s="5"/>
      <c r="CG577" s="5"/>
      <c r="CH577" s="5"/>
      <c r="CI577" s="5"/>
      <c r="CJ577" s="5"/>
      <c r="CK577" s="6"/>
      <c r="CL577" s="6"/>
      <c r="CM577" s="6"/>
      <c r="CN577" s="6"/>
    </row>
    <row r="578" spans="1:92" x14ac:dyDescent="0.25">
      <c r="A578" s="1"/>
      <c r="B578" s="5"/>
      <c r="C578" s="5"/>
      <c r="D578" s="5"/>
      <c r="E578" s="5"/>
      <c r="F578" s="18"/>
      <c r="G578" s="5"/>
      <c r="H578" s="17"/>
      <c r="I578" s="5"/>
      <c r="J578" s="5"/>
      <c r="K578" s="5"/>
      <c r="L578" s="5"/>
      <c r="M578" s="5"/>
      <c r="N578" s="5"/>
      <c r="O578" s="5"/>
      <c r="P578" s="344"/>
      <c r="Q578" s="338"/>
      <c r="R578" s="338"/>
      <c r="S578" s="338"/>
      <c r="T578" s="338"/>
      <c r="U578" s="338"/>
      <c r="V578" s="338"/>
      <c r="W578" s="338"/>
      <c r="X578" s="338"/>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6"/>
      <c r="CL578" s="6"/>
      <c r="CM578" s="6"/>
      <c r="CN578" s="6"/>
    </row>
    <row r="579" spans="1:92" x14ac:dyDescent="0.25">
      <c r="A579" s="1"/>
      <c r="B579" s="5"/>
      <c r="C579" s="5"/>
      <c r="D579" s="5"/>
      <c r="E579" s="5"/>
      <c r="F579" s="18"/>
      <c r="G579" s="5"/>
      <c r="H579" s="17"/>
      <c r="I579" s="5"/>
      <c r="J579" s="5"/>
      <c r="K579" s="5"/>
      <c r="L579" s="5"/>
      <c r="M579" s="5"/>
      <c r="N579" s="5"/>
      <c r="O579" s="5"/>
      <c r="P579" s="344"/>
      <c r="Q579" s="338"/>
      <c r="R579" s="338"/>
      <c r="S579" s="338"/>
      <c r="T579" s="338"/>
      <c r="U579" s="338"/>
      <c r="V579" s="338"/>
      <c r="W579" s="338"/>
      <c r="X579" s="338"/>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5"/>
      <c r="BV579" s="5"/>
      <c r="BW579" s="5"/>
      <c r="BX579" s="5"/>
      <c r="BY579" s="5"/>
      <c r="BZ579" s="5"/>
      <c r="CA579" s="5"/>
      <c r="CB579" s="5"/>
      <c r="CC579" s="5"/>
      <c r="CD579" s="5"/>
      <c r="CE579" s="5"/>
      <c r="CF579" s="5"/>
      <c r="CG579" s="5"/>
      <c r="CH579" s="5"/>
      <c r="CI579" s="5"/>
      <c r="CJ579" s="5"/>
      <c r="CK579" s="6"/>
      <c r="CL579" s="6"/>
      <c r="CM579" s="6"/>
      <c r="CN579" s="6"/>
    </row>
    <row r="580" spans="1:92" x14ac:dyDescent="0.25">
      <c r="A580" s="1"/>
      <c r="B580" s="5"/>
      <c r="C580" s="5"/>
      <c r="D580" s="5"/>
      <c r="E580" s="5"/>
      <c r="F580" s="18"/>
      <c r="G580" s="5"/>
      <c r="H580" s="17"/>
      <c r="I580" s="5"/>
      <c r="J580" s="5"/>
      <c r="K580" s="5"/>
      <c r="L580" s="5"/>
      <c r="M580" s="5"/>
      <c r="N580" s="5"/>
      <c r="O580" s="5"/>
      <c r="P580" s="344"/>
      <c r="Q580" s="338"/>
      <c r="R580" s="338"/>
      <c r="S580" s="338"/>
      <c r="T580" s="338"/>
      <c r="U580" s="338"/>
      <c r="V580" s="338"/>
      <c r="W580" s="338"/>
      <c r="X580" s="338"/>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5"/>
      <c r="BO580" s="5"/>
      <c r="BP580" s="5"/>
      <c r="BQ580" s="5"/>
      <c r="BR580" s="5"/>
      <c r="BS580" s="5"/>
      <c r="BT580" s="5"/>
      <c r="BU580" s="5"/>
      <c r="BV580" s="5"/>
      <c r="BW580" s="5"/>
      <c r="BX580" s="5"/>
      <c r="BY580" s="5"/>
      <c r="BZ580" s="5"/>
      <c r="CA580" s="5"/>
      <c r="CB580" s="5"/>
      <c r="CC580" s="5"/>
      <c r="CD580" s="5"/>
      <c r="CE580" s="5"/>
      <c r="CF580" s="5"/>
      <c r="CG580" s="5"/>
      <c r="CH580" s="5"/>
      <c r="CI580" s="5"/>
      <c r="CJ580" s="5"/>
      <c r="CK580" s="6"/>
      <c r="CL580" s="6"/>
      <c r="CM580" s="6"/>
      <c r="CN580" s="6"/>
    </row>
    <row r="581" spans="1:92" x14ac:dyDescent="0.25">
      <c r="A581" s="1"/>
      <c r="B581" s="5"/>
      <c r="C581" s="5"/>
      <c r="D581" s="5"/>
      <c r="E581" s="5"/>
      <c r="F581" s="18"/>
      <c r="G581" s="5"/>
      <c r="H581" s="17"/>
      <c r="I581" s="5"/>
      <c r="J581" s="5"/>
      <c r="K581" s="5"/>
      <c r="L581" s="5"/>
      <c r="M581" s="5"/>
      <c r="N581" s="5"/>
      <c r="O581" s="5"/>
      <c r="P581" s="344"/>
      <c r="Q581" s="338"/>
      <c r="R581" s="338"/>
      <c r="S581" s="338"/>
      <c r="T581" s="338"/>
      <c r="U581" s="338"/>
      <c r="V581" s="338"/>
      <c r="W581" s="338"/>
      <c r="X581" s="338"/>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c r="BR581" s="5"/>
      <c r="BS581" s="5"/>
      <c r="BT581" s="5"/>
      <c r="BU581" s="5"/>
      <c r="BV581" s="5"/>
      <c r="BW581" s="5"/>
      <c r="BX581" s="5"/>
      <c r="BY581" s="5"/>
      <c r="BZ581" s="5"/>
      <c r="CA581" s="5"/>
      <c r="CB581" s="5"/>
      <c r="CC581" s="5"/>
      <c r="CD581" s="5"/>
      <c r="CE581" s="5"/>
      <c r="CF581" s="5"/>
      <c r="CG581" s="5"/>
      <c r="CH581" s="5"/>
      <c r="CI581" s="5"/>
      <c r="CJ581" s="5"/>
      <c r="CK581" s="6"/>
      <c r="CL581" s="6"/>
      <c r="CM581" s="6"/>
      <c r="CN581" s="6"/>
    </row>
    <row r="582" spans="1:92" x14ac:dyDescent="0.25">
      <c r="A582" s="1"/>
      <c r="B582" s="5"/>
      <c r="C582" s="5"/>
      <c r="D582" s="5"/>
      <c r="E582" s="5"/>
      <c r="F582" s="18"/>
      <c r="G582" s="5"/>
      <c r="H582" s="17"/>
      <c r="I582" s="5"/>
      <c r="J582" s="5"/>
      <c r="K582" s="5"/>
      <c r="L582" s="5"/>
      <c r="M582" s="5"/>
      <c r="N582" s="5"/>
      <c r="O582" s="5"/>
      <c r="P582" s="344"/>
      <c r="Q582" s="338"/>
      <c r="R582" s="338"/>
      <c r="S582" s="338"/>
      <c r="T582" s="338"/>
      <c r="U582" s="338"/>
      <c r="V582" s="338"/>
      <c r="W582" s="338"/>
      <c r="X582" s="338"/>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5"/>
      <c r="BW582" s="5"/>
      <c r="BX582" s="5"/>
      <c r="BY582" s="5"/>
      <c r="BZ582" s="5"/>
      <c r="CA582" s="5"/>
      <c r="CB582" s="5"/>
      <c r="CC582" s="5"/>
      <c r="CD582" s="5"/>
      <c r="CE582" s="5"/>
      <c r="CF582" s="5"/>
      <c r="CG582" s="5"/>
      <c r="CH582" s="5"/>
      <c r="CI582" s="5"/>
      <c r="CJ582" s="5"/>
      <c r="CK582" s="6"/>
      <c r="CL582" s="6"/>
      <c r="CM582" s="6"/>
      <c r="CN582" s="6"/>
    </row>
    <row r="583" spans="1:92" x14ac:dyDescent="0.25">
      <c r="A583" s="1"/>
      <c r="B583" s="5"/>
      <c r="C583" s="5"/>
      <c r="D583" s="5"/>
      <c r="E583" s="5"/>
      <c r="F583" s="18"/>
      <c r="G583" s="5"/>
      <c r="H583" s="17"/>
      <c r="I583" s="5"/>
      <c r="J583" s="5"/>
      <c r="K583" s="5"/>
      <c r="L583" s="5"/>
      <c r="M583" s="5"/>
      <c r="N583" s="5"/>
      <c r="O583" s="5"/>
      <c r="P583" s="344"/>
      <c r="Q583" s="338"/>
      <c r="R583" s="338"/>
      <c r="S583" s="338"/>
      <c r="T583" s="338"/>
      <c r="U583" s="338"/>
      <c r="V583" s="338"/>
      <c r="W583" s="338"/>
      <c r="X583" s="338"/>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5"/>
      <c r="BO583" s="5"/>
      <c r="BP583" s="5"/>
      <c r="BQ583" s="5"/>
      <c r="BR583" s="5"/>
      <c r="BS583" s="5"/>
      <c r="BT583" s="5"/>
      <c r="BU583" s="5"/>
      <c r="BV583" s="5"/>
      <c r="BW583" s="5"/>
      <c r="BX583" s="5"/>
      <c r="BY583" s="5"/>
      <c r="BZ583" s="5"/>
      <c r="CA583" s="5"/>
      <c r="CB583" s="5"/>
      <c r="CC583" s="5"/>
      <c r="CD583" s="5"/>
      <c r="CE583" s="5"/>
      <c r="CF583" s="5"/>
      <c r="CG583" s="5"/>
      <c r="CH583" s="5"/>
      <c r="CI583" s="5"/>
      <c r="CJ583" s="5"/>
      <c r="CK583" s="6"/>
      <c r="CL583" s="6"/>
      <c r="CM583" s="6"/>
      <c r="CN583" s="6"/>
    </row>
    <row r="584" spans="1:92" x14ac:dyDescent="0.25">
      <c r="A584" s="1"/>
      <c r="B584" s="5"/>
      <c r="C584" s="5"/>
      <c r="D584" s="5"/>
      <c r="E584" s="5"/>
      <c r="F584" s="18"/>
      <c r="G584" s="5"/>
      <c r="H584" s="17"/>
      <c r="I584" s="5"/>
      <c r="J584" s="5"/>
      <c r="K584" s="5"/>
      <c r="L584" s="5"/>
      <c r="M584" s="5"/>
      <c r="N584" s="5"/>
      <c r="O584" s="5"/>
      <c r="P584" s="344"/>
      <c r="Q584" s="338"/>
      <c r="R584" s="338"/>
      <c r="S584" s="338"/>
      <c r="T584" s="338"/>
      <c r="U584" s="338"/>
      <c r="V584" s="338"/>
      <c r="W584" s="338"/>
      <c r="X584" s="338"/>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c r="BR584" s="5"/>
      <c r="BS584" s="5"/>
      <c r="BT584" s="5"/>
      <c r="BU584" s="5"/>
      <c r="BV584" s="5"/>
      <c r="BW584" s="5"/>
      <c r="BX584" s="5"/>
      <c r="BY584" s="5"/>
      <c r="BZ584" s="5"/>
      <c r="CA584" s="5"/>
      <c r="CB584" s="5"/>
      <c r="CC584" s="5"/>
      <c r="CD584" s="5"/>
      <c r="CE584" s="5"/>
      <c r="CF584" s="5"/>
      <c r="CG584" s="5"/>
      <c r="CH584" s="5"/>
      <c r="CI584" s="5"/>
      <c r="CJ584" s="5"/>
      <c r="CK584" s="6"/>
      <c r="CL584" s="6"/>
      <c r="CM584" s="6"/>
      <c r="CN584" s="6"/>
    </row>
    <row r="585" spans="1:92" x14ac:dyDescent="0.25">
      <c r="A585" s="1"/>
      <c r="B585" s="5"/>
      <c r="C585" s="5"/>
      <c r="D585" s="5"/>
      <c r="E585" s="5"/>
      <c r="F585" s="18"/>
      <c r="G585" s="5"/>
      <c r="H585" s="17"/>
      <c r="I585" s="5"/>
      <c r="J585" s="5"/>
      <c r="K585" s="5"/>
      <c r="L585" s="5"/>
      <c r="M585" s="5"/>
      <c r="N585" s="5"/>
      <c r="O585" s="5"/>
      <c r="P585" s="344"/>
      <c r="Q585" s="338"/>
      <c r="R585" s="338"/>
      <c r="S585" s="338"/>
      <c r="T585" s="338"/>
      <c r="U585" s="338"/>
      <c r="V585" s="338"/>
      <c r="W585" s="338"/>
      <c r="X585" s="338"/>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5"/>
      <c r="CI585" s="5"/>
      <c r="CJ585" s="5"/>
      <c r="CK585" s="6"/>
      <c r="CL585" s="6"/>
      <c r="CM585" s="6"/>
      <c r="CN585" s="6"/>
    </row>
    <row r="586" spans="1:92" x14ac:dyDescent="0.25">
      <c r="A586" s="1"/>
      <c r="B586" s="5"/>
      <c r="C586" s="5"/>
      <c r="D586" s="5"/>
      <c r="E586" s="5"/>
      <c r="F586" s="18"/>
      <c r="G586" s="5"/>
      <c r="H586" s="17"/>
      <c r="I586" s="5"/>
      <c r="J586" s="5"/>
      <c r="K586" s="5"/>
      <c r="L586" s="5"/>
      <c r="M586" s="5"/>
      <c r="N586" s="5"/>
      <c r="O586" s="5"/>
      <c r="P586" s="344"/>
      <c r="Q586" s="338"/>
      <c r="R586" s="338"/>
      <c r="S586" s="338"/>
      <c r="T586" s="338"/>
      <c r="U586" s="338"/>
      <c r="V586" s="338"/>
      <c r="W586" s="338"/>
      <c r="X586" s="338"/>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5"/>
      <c r="BS586" s="5"/>
      <c r="BT586" s="5"/>
      <c r="BU586" s="5"/>
      <c r="BV586" s="5"/>
      <c r="BW586" s="5"/>
      <c r="BX586" s="5"/>
      <c r="BY586" s="5"/>
      <c r="BZ586" s="5"/>
      <c r="CA586" s="5"/>
      <c r="CB586" s="5"/>
      <c r="CC586" s="5"/>
      <c r="CD586" s="5"/>
      <c r="CE586" s="5"/>
      <c r="CF586" s="5"/>
      <c r="CG586" s="5"/>
      <c r="CH586" s="5"/>
      <c r="CI586" s="5"/>
      <c r="CJ586" s="5"/>
      <c r="CK586" s="6"/>
      <c r="CL586" s="6"/>
      <c r="CM586" s="6"/>
      <c r="CN586" s="6"/>
    </row>
    <row r="587" spans="1:92" x14ac:dyDescent="0.25">
      <c r="A587" s="1"/>
      <c r="B587" s="5"/>
      <c r="C587" s="5"/>
      <c r="D587" s="5"/>
      <c r="E587" s="5"/>
      <c r="F587" s="18"/>
      <c r="G587" s="5"/>
      <c r="H587" s="17"/>
      <c r="I587" s="5"/>
      <c r="J587" s="5"/>
      <c r="K587" s="5"/>
      <c r="L587" s="5"/>
      <c r="M587" s="5"/>
      <c r="N587" s="5"/>
      <c r="O587" s="5"/>
      <c r="P587" s="344"/>
      <c r="Q587" s="338"/>
      <c r="R587" s="338"/>
      <c r="S587" s="338"/>
      <c r="T587" s="338"/>
      <c r="U587" s="338"/>
      <c r="V587" s="338"/>
      <c r="W587" s="338"/>
      <c r="X587" s="338"/>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5"/>
      <c r="BS587" s="5"/>
      <c r="BT587" s="5"/>
      <c r="BU587" s="5"/>
      <c r="BV587" s="5"/>
      <c r="BW587" s="5"/>
      <c r="BX587" s="5"/>
      <c r="BY587" s="5"/>
      <c r="BZ587" s="5"/>
      <c r="CA587" s="5"/>
      <c r="CB587" s="5"/>
      <c r="CC587" s="5"/>
      <c r="CD587" s="5"/>
      <c r="CE587" s="5"/>
      <c r="CF587" s="5"/>
      <c r="CG587" s="5"/>
      <c r="CH587" s="5"/>
      <c r="CI587" s="5"/>
      <c r="CJ587" s="5"/>
      <c r="CK587" s="6"/>
      <c r="CL587" s="6"/>
      <c r="CM587" s="6"/>
      <c r="CN587" s="6"/>
    </row>
    <row r="588" spans="1:92" x14ac:dyDescent="0.25">
      <c r="A588" s="1"/>
      <c r="B588" s="5"/>
      <c r="C588" s="5"/>
      <c r="D588" s="5"/>
      <c r="E588" s="5"/>
      <c r="F588" s="18"/>
      <c r="G588" s="5"/>
      <c r="H588" s="17"/>
      <c r="I588" s="5"/>
      <c r="J588" s="5"/>
      <c r="K588" s="5"/>
      <c r="L588" s="5"/>
      <c r="M588" s="5"/>
      <c r="N588" s="5"/>
      <c r="O588" s="5"/>
      <c r="P588" s="344"/>
      <c r="Q588" s="338"/>
      <c r="R588" s="338"/>
      <c r="S588" s="338"/>
      <c r="T588" s="338"/>
      <c r="U588" s="338"/>
      <c r="V588" s="338"/>
      <c r="W588" s="338"/>
      <c r="X588" s="338"/>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6"/>
      <c r="CL588" s="6"/>
      <c r="CM588" s="6"/>
      <c r="CN588" s="6"/>
    </row>
    <row r="589" spans="1:92" x14ac:dyDescent="0.25">
      <c r="A589" s="1"/>
      <c r="B589" s="5"/>
      <c r="C589" s="5"/>
      <c r="D589" s="5"/>
      <c r="E589" s="5"/>
      <c r="F589" s="18"/>
      <c r="G589" s="5"/>
      <c r="H589" s="17"/>
      <c r="I589" s="5"/>
      <c r="J589" s="5"/>
      <c r="K589" s="5"/>
      <c r="L589" s="5"/>
      <c r="M589" s="5"/>
      <c r="N589" s="5"/>
      <c r="O589" s="5"/>
      <c r="P589" s="344"/>
      <c r="Q589" s="338"/>
      <c r="R589" s="338"/>
      <c r="S589" s="338"/>
      <c r="T589" s="338"/>
      <c r="U589" s="338"/>
      <c r="V589" s="338"/>
      <c r="W589" s="338"/>
      <c r="X589" s="338"/>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c r="CF589" s="5"/>
      <c r="CG589" s="5"/>
      <c r="CH589" s="5"/>
      <c r="CI589" s="5"/>
      <c r="CJ589" s="5"/>
      <c r="CK589" s="6"/>
      <c r="CL589" s="6"/>
      <c r="CM589" s="6"/>
      <c r="CN589" s="6"/>
    </row>
    <row r="590" spans="1:92" x14ac:dyDescent="0.25">
      <c r="A590" s="1"/>
      <c r="B590" s="5"/>
      <c r="C590" s="5"/>
      <c r="D590" s="5"/>
      <c r="E590" s="5"/>
      <c r="F590" s="18"/>
      <c r="G590" s="5"/>
      <c r="H590" s="17"/>
      <c r="I590" s="5"/>
      <c r="J590" s="5"/>
      <c r="K590" s="5"/>
      <c r="L590" s="5"/>
      <c r="M590" s="5"/>
      <c r="N590" s="5"/>
      <c r="O590" s="5"/>
      <c r="P590" s="344"/>
      <c r="Q590" s="338"/>
      <c r="R590" s="338"/>
      <c r="S590" s="338"/>
      <c r="T590" s="338"/>
      <c r="U590" s="338"/>
      <c r="V590" s="338"/>
      <c r="W590" s="338"/>
      <c r="X590" s="338"/>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5"/>
      <c r="CD590" s="5"/>
      <c r="CE590" s="5"/>
      <c r="CF590" s="5"/>
      <c r="CG590" s="5"/>
      <c r="CH590" s="5"/>
      <c r="CI590" s="5"/>
      <c r="CJ590" s="5"/>
      <c r="CK590" s="6"/>
      <c r="CL590" s="6"/>
      <c r="CM590" s="6"/>
      <c r="CN590" s="6"/>
    </row>
    <row r="591" spans="1:92" x14ac:dyDescent="0.25">
      <c r="A591" s="1"/>
      <c r="B591" s="5"/>
      <c r="C591" s="5"/>
      <c r="D591" s="5"/>
      <c r="E591" s="5"/>
      <c r="F591" s="18"/>
      <c r="G591" s="5"/>
      <c r="H591" s="17"/>
      <c r="I591" s="5"/>
      <c r="J591" s="5"/>
      <c r="K591" s="5"/>
      <c r="L591" s="5"/>
      <c r="M591" s="5"/>
      <c r="N591" s="5"/>
      <c r="O591" s="5"/>
      <c r="P591" s="344"/>
      <c r="Q591" s="338"/>
      <c r="R591" s="338"/>
      <c r="S591" s="338"/>
      <c r="T591" s="338"/>
      <c r="U591" s="338"/>
      <c r="V591" s="338"/>
      <c r="W591" s="338"/>
      <c r="X591" s="338"/>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c r="BW591" s="5"/>
      <c r="BX591" s="5"/>
      <c r="BY591" s="5"/>
      <c r="BZ591" s="5"/>
      <c r="CA591" s="5"/>
      <c r="CB591" s="5"/>
      <c r="CC591" s="5"/>
      <c r="CD591" s="5"/>
      <c r="CE591" s="5"/>
      <c r="CF591" s="5"/>
      <c r="CG591" s="5"/>
      <c r="CH591" s="5"/>
      <c r="CI591" s="5"/>
      <c r="CJ591" s="5"/>
      <c r="CK591" s="6"/>
      <c r="CL591" s="6"/>
      <c r="CM591" s="6"/>
      <c r="CN591" s="6"/>
    </row>
    <row r="592" spans="1:92" x14ac:dyDescent="0.25">
      <c r="A592" s="1"/>
      <c r="B592" s="5"/>
      <c r="C592" s="5"/>
      <c r="D592" s="5"/>
      <c r="E592" s="5"/>
      <c r="F592" s="18"/>
      <c r="G592" s="5"/>
      <c r="H592" s="17"/>
      <c r="I592" s="5"/>
      <c r="J592" s="5"/>
      <c r="K592" s="5"/>
      <c r="L592" s="5"/>
      <c r="M592" s="5"/>
      <c r="N592" s="5"/>
      <c r="O592" s="5"/>
      <c r="P592" s="344"/>
      <c r="Q592" s="338"/>
      <c r="R592" s="338"/>
      <c r="S592" s="338"/>
      <c r="T592" s="338"/>
      <c r="U592" s="338"/>
      <c r="V592" s="338"/>
      <c r="W592" s="338"/>
      <c r="X592" s="338"/>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c r="BW592" s="5"/>
      <c r="BX592" s="5"/>
      <c r="BY592" s="5"/>
      <c r="BZ592" s="5"/>
      <c r="CA592" s="5"/>
      <c r="CB592" s="5"/>
      <c r="CC592" s="5"/>
      <c r="CD592" s="5"/>
      <c r="CE592" s="5"/>
      <c r="CF592" s="5"/>
      <c r="CG592" s="5"/>
      <c r="CH592" s="5"/>
      <c r="CI592" s="5"/>
      <c r="CJ592" s="5"/>
      <c r="CK592" s="6"/>
      <c r="CL592" s="6"/>
      <c r="CM592" s="6"/>
      <c r="CN592" s="6"/>
    </row>
    <row r="593" spans="1:92" x14ac:dyDescent="0.25">
      <c r="A593" s="1"/>
      <c r="B593" s="5"/>
      <c r="C593" s="5"/>
      <c r="D593" s="5"/>
      <c r="E593" s="5"/>
      <c r="F593" s="18"/>
      <c r="G593" s="5"/>
      <c r="H593" s="17"/>
      <c r="I593" s="5"/>
      <c r="J593" s="5"/>
      <c r="K593" s="5"/>
      <c r="L593" s="5"/>
      <c r="M593" s="5"/>
      <c r="N593" s="5"/>
      <c r="O593" s="5"/>
      <c r="P593" s="344"/>
      <c r="Q593" s="338"/>
      <c r="R593" s="338"/>
      <c r="S593" s="338"/>
      <c r="T593" s="338"/>
      <c r="U593" s="338"/>
      <c r="V593" s="338"/>
      <c r="W593" s="338"/>
      <c r="X593" s="338"/>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5"/>
      <c r="BV593" s="5"/>
      <c r="BW593" s="5"/>
      <c r="BX593" s="5"/>
      <c r="BY593" s="5"/>
      <c r="BZ593" s="5"/>
      <c r="CA593" s="5"/>
      <c r="CB593" s="5"/>
      <c r="CC593" s="5"/>
      <c r="CD593" s="5"/>
      <c r="CE593" s="5"/>
      <c r="CF593" s="5"/>
      <c r="CG593" s="5"/>
      <c r="CH593" s="5"/>
      <c r="CI593" s="5"/>
      <c r="CJ593" s="5"/>
      <c r="CK593" s="6"/>
      <c r="CL593" s="6"/>
      <c r="CM593" s="6"/>
      <c r="CN593" s="6"/>
    </row>
    <row r="594" spans="1:92" x14ac:dyDescent="0.25">
      <c r="A594" s="1"/>
      <c r="B594" s="5"/>
      <c r="C594" s="5"/>
      <c r="D594" s="5"/>
      <c r="E594" s="5"/>
      <c r="F594" s="18"/>
      <c r="G594" s="5"/>
      <c r="H594" s="17"/>
      <c r="I594" s="5"/>
      <c r="J594" s="5"/>
      <c r="K594" s="5"/>
      <c r="L594" s="5"/>
      <c r="M594" s="5"/>
      <c r="N594" s="5"/>
      <c r="O594" s="5"/>
      <c r="P594" s="344"/>
      <c r="Q594" s="338"/>
      <c r="R594" s="338"/>
      <c r="S594" s="338"/>
      <c r="T594" s="338"/>
      <c r="U594" s="338"/>
      <c r="V594" s="338"/>
      <c r="W594" s="338"/>
      <c r="X594" s="338"/>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c r="BX594" s="5"/>
      <c r="BY594" s="5"/>
      <c r="BZ594" s="5"/>
      <c r="CA594" s="5"/>
      <c r="CB594" s="5"/>
      <c r="CC594" s="5"/>
      <c r="CD594" s="5"/>
      <c r="CE594" s="5"/>
      <c r="CF594" s="5"/>
      <c r="CG594" s="5"/>
      <c r="CH594" s="5"/>
      <c r="CI594" s="5"/>
      <c r="CJ594" s="5"/>
      <c r="CK594" s="6"/>
      <c r="CL594" s="6"/>
      <c r="CM594" s="6"/>
      <c r="CN594" s="6"/>
    </row>
    <row r="595" spans="1:92" x14ac:dyDescent="0.25">
      <c r="A595" s="1"/>
      <c r="B595" s="5"/>
      <c r="C595" s="5"/>
      <c r="D595" s="5"/>
      <c r="E595" s="5"/>
      <c r="F595" s="18"/>
      <c r="G595" s="5"/>
      <c r="H595" s="17"/>
      <c r="I595" s="5"/>
      <c r="J595" s="5"/>
      <c r="K595" s="5"/>
      <c r="L595" s="5"/>
      <c r="M595" s="5"/>
      <c r="N595" s="5"/>
      <c r="O595" s="5"/>
      <c r="P595" s="344"/>
      <c r="Q595" s="338"/>
      <c r="R595" s="338"/>
      <c r="S595" s="338"/>
      <c r="T595" s="338"/>
      <c r="U595" s="338"/>
      <c r="V595" s="338"/>
      <c r="W595" s="338"/>
      <c r="X595" s="338"/>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5"/>
      <c r="BN595" s="5"/>
      <c r="BO595" s="5"/>
      <c r="BP595" s="5"/>
      <c r="BQ595" s="5"/>
      <c r="BR595" s="5"/>
      <c r="BS595" s="5"/>
      <c r="BT595" s="5"/>
      <c r="BU595" s="5"/>
      <c r="BV595" s="5"/>
      <c r="BW595" s="5"/>
      <c r="BX595" s="5"/>
      <c r="BY595" s="5"/>
      <c r="BZ595" s="5"/>
      <c r="CA595" s="5"/>
      <c r="CB595" s="5"/>
      <c r="CC595" s="5"/>
      <c r="CD595" s="5"/>
      <c r="CE595" s="5"/>
      <c r="CF595" s="5"/>
      <c r="CG595" s="5"/>
      <c r="CH595" s="5"/>
      <c r="CI595" s="5"/>
      <c r="CJ595" s="5"/>
      <c r="CK595" s="6"/>
      <c r="CL595" s="6"/>
      <c r="CM595" s="6"/>
      <c r="CN595" s="6"/>
    </row>
    <row r="596" spans="1:92" x14ac:dyDescent="0.25">
      <c r="A596" s="1"/>
      <c r="B596" s="5"/>
      <c r="C596" s="5"/>
      <c r="D596" s="5"/>
      <c r="E596" s="5"/>
      <c r="F596" s="18"/>
      <c r="G596" s="5"/>
      <c r="H596" s="17"/>
      <c r="I596" s="5"/>
      <c r="J596" s="5"/>
      <c r="K596" s="5"/>
      <c r="L596" s="5"/>
      <c r="M596" s="5"/>
      <c r="N596" s="5"/>
      <c r="O596" s="5"/>
      <c r="P596" s="344"/>
      <c r="Q596" s="338"/>
      <c r="R596" s="338"/>
      <c r="S596" s="338"/>
      <c r="T596" s="338"/>
      <c r="U596" s="338"/>
      <c r="V596" s="338"/>
      <c r="W596" s="338"/>
      <c r="X596" s="338"/>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c r="BR596" s="5"/>
      <c r="BS596" s="5"/>
      <c r="BT596" s="5"/>
      <c r="BU596" s="5"/>
      <c r="BV596" s="5"/>
      <c r="BW596" s="5"/>
      <c r="BX596" s="5"/>
      <c r="BY596" s="5"/>
      <c r="BZ596" s="5"/>
      <c r="CA596" s="5"/>
      <c r="CB596" s="5"/>
      <c r="CC596" s="5"/>
      <c r="CD596" s="5"/>
      <c r="CE596" s="5"/>
      <c r="CF596" s="5"/>
      <c r="CG596" s="5"/>
      <c r="CH596" s="5"/>
      <c r="CI596" s="5"/>
      <c r="CJ596" s="5"/>
      <c r="CK596" s="6"/>
      <c r="CL596" s="6"/>
      <c r="CM596" s="6"/>
      <c r="CN596" s="6"/>
    </row>
    <row r="597" spans="1:92" x14ac:dyDescent="0.25">
      <c r="A597" s="1"/>
      <c r="B597" s="5"/>
      <c r="C597" s="5"/>
      <c r="D597" s="5"/>
      <c r="E597" s="5"/>
      <c r="F597" s="18"/>
      <c r="G597" s="5"/>
      <c r="H597" s="17"/>
      <c r="I597" s="5"/>
      <c r="J597" s="5"/>
      <c r="K597" s="5"/>
      <c r="L597" s="5"/>
      <c r="M597" s="5"/>
      <c r="N597" s="5"/>
      <c r="O597" s="5"/>
      <c r="P597" s="344"/>
      <c r="Q597" s="338"/>
      <c r="R597" s="338"/>
      <c r="S597" s="338"/>
      <c r="T597" s="338"/>
      <c r="U597" s="338"/>
      <c r="V597" s="338"/>
      <c r="W597" s="338"/>
      <c r="X597" s="338"/>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5"/>
      <c r="BV597" s="5"/>
      <c r="BW597" s="5"/>
      <c r="BX597" s="5"/>
      <c r="BY597" s="5"/>
      <c r="BZ597" s="5"/>
      <c r="CA597" s="5"/>
      <c r="CB597" s="5"/>
      <c r="CC597" s="5"/>
      <c r="CD597" s="5"/>
      <c r="CE597" s="5"/>
      <c r="CF597" s="5"/>
      <c r="CG597" s="5"/>
      <c r="CH597" s="5"/>
      <c r="CI597" s="5"/>
      <c r="CJ597" s="5"/>
      <c r="CK597" s="6"/>
      <c r="CL597" s="6"/>
      <c r="CM597" s="6"/>
      <c r="CN597" s="6"/>
    </row>
    <row r="598" spans="1:92" x14ac:dyDescent="0.25">
      <c r="A598" s="1"/>
      <c r="B598" s="5"/>
      <c r="C598" s="5"/>
      <c r="D598" s="5"/>
      <c r="E598" s="5"/>
      <c r="F598" s="18"/>
      <c r="G598" s="5"/>
      <c r="H598" s="17"/>
      <c r="I598" s="5"/>
      <c r="J598" s="5"/>
      <c r="K598" s="5"/>
      <c r="L598" s="5"/>
      <c r="M598" s="5"/>
      <c r="N598" s="5"/>
      <c r="O598" s="5"/>
      <c r="P598" s="344"/>
      <c r="Q598" s="338"/>
      <c r="R598" s="338"/>
      <c r="S598" s="338"/>
      <c r="T598" s="338"/>
      <c r="U598" s="338"/>
      <c r="V598" s="338"/>
      <c r="W598" s="338"/>
      <c r="X598" s="338"/>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5"/>
      <c r="BW598" s="5"/>
      <c r="BX598" s="5"/>
      <c r="BY598" s="5"/>
      <c r="BZ598" s="5"/>
      <c r="CA598" s="5"/>
      <c r="CB598" s="5"/>
      <c r="CC598" s="5"/>
      <c r="CD598" s="5"/>
      <c r="CE598" s="5"/>
      <c r="CF598" s="5"/>
      <c r="CG598" s="5"/>
      <c r="CH598" s="5"/>
      <c r="CI598" s="5"/>
      <c r="CJ598" s="5"/>
      <c r="CK598" s="6"/>
      <c r="CL598" s="6"/>
      <c r="CM598" s="6"/>
      <c r="CN598" s="6"/>
    </row>
    <row r="599" spans="1:92" x14ac:dyDescent="0.25">
      <c r="A599" s="1"/>
      <c r="B599" s="5"/>
      <c r="C599" s="5"/>
      <c r="D599" s="5"/>
      <c r="E599" s="5"/>
      <c r="F599" s="18"/>
      <c r="G599" s="5"/>
      <c r="H599" s="17"/>
      <c r="I599" s="5"/>
      <c r="J599" s="5"/>
      <c r="K599" s="5"/>
      <c r="L599" s="5"/>
      <c r="M599" s="5"/>
      <c r="N599" s="5"/>
      <c r="O599" s="5"/>
      <c r="P599" s="344"/>
      <c r="Q599" s="338"/>
      <c r="R599" s="338"/>
      <c r="S599" s="338"/>
      <c r="T599" s="338"/>
      <c r="U599" s="338"/>
      <c r="V599" s="338"/>
      <c r="W599" s="338"/>
      <c r="X599" s="338"/>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c r="BR599" s="5"/>
      <c r="BS599" s="5"/>
      <c r="BT599" s="5"/>
      <c r="BU599" s="5"/>
      <c r="BV599" s="5"/>
      <c r="BW599" s="5"/>
      <c r="BX599" s="5"/>
      <c r="BY599" s="5"/>
      <c r="BZ599" s="5"/>
      <c r="CA599" s="5"/>
      <c r="CB599" s="5"/>
      <c r="CC599" s="5"/>
      <c r="CD599" s="5"/>
      <c r="CE599" s="5"/>
      <c r="CF599" s="5"/>
      <c r="CG599" s="5"/>
      <c r="CH599" s="5"/>
      <c r="CI599" s="5"/>
      <c r="CJ599" s="5"/>
      <c r="CK599" s="6"/>
      <c r="CL599" s="6"/>
      <c r="CM599" s="6"/>
      <c r="CN599" s="6"/>
    </row>
    <row r="600" spans="1:92" x14ac:dyDescent="0.25">
      <c r="A600" s="1"/>
      <c r="B600" s="5"/>
      <c r="C600" s="5"/>
      <c r="D600" s="5"/>
      <c r="E600" s="5"/>
      <c r="F600" s="18"/>
      <c r="G600" s="5"/>
      <c r="H600" s="17"/>
      <c r="I600" s="5"/>
      <c r="J600" s="5"/>
      <c r="K600" s="5"/>
      <c r="L600" s="5"/>
      <c r="M600" s="5"/>
      <c r="N600" s="5"/>
      <c r="O600" s="5"/>
      <c r="P600" s="344"/>
      <c r="Q600" s="338"/>
      <c r="R600" s="338"/>
      <c r="S600" s="338"/>
      <c r="T600" s="338"/>
      <c r="U600" s="338"/>
      <c r="V600" s="338"/>
      <c r="W600" s="338"/>
      <c r="X600" s="338"/>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c r="BO600" s="5"/>
      <c r="BP600" s="5"/>
      <c r="BQ600" s="5"/>
      <c r="BR600" s="5"/>
      <c r="BS600" s="5"/>
      <c r="BT600" s="5"/>
      <c r="BU600" s="5"/>
      <c r="BV600" s="5"/>
      <c r="BW600" s="5"/>
      <c r="BX600" s="5"/>
      <c r="BY600" s="5"/>
      <c r="BZ600" s="5"/>
      <c r="CA600" s="5"/>
      <c r="CB600" s="5"/>
      <c r="CC600" s="5"/>
      <c r="CD600" s="5"/>
      <c r="CE600" s="5"/>
      <c r="CF600" s="5"/>
      <c r="CG600" s="5"/>
      <c r="CH600" s="5"/>
      <c r="CI600" s="5"/>
      <c r="CJ600" s="5"/>
      <c r="CK600" s="6"/>
      <c r="CL600" s="6"/>
      <c r="CM600" s="6"/>
      <c r="CN600" s="6"/>
    </row>
    <row r="601" spans="1:92" x14ac:dyDescent="0.25">
      <c r="A601" s="1"/>
      <c r="B601" s="5"/>
      <c r="C601" s="5"/>
      <c r="D601" s="5"/>
      <c r="E601" s="5"/>
      <c r="F601" s="18"/>
      <c r="G601" s="5"/>
      <c r="H601" s="17"/>
      <c r="I601" s="5"/>
      <c r="J601" s="5"/>
      <c r="K601" s="5"/>
      <c r="L601" s="5"/>
      <c r="M601" s="5"/>
      <c r="N601" s="5"/>
      <c r="O601" s="5"/>
      <c r="P601" s="344"/>
      <c r="Q601" s="338"/>
      <c r="R601" s="338"/>
      <c r="S601" s="338"/>
      <c r="T601" s="338"/>
      <c r="U601" s="338"/>
      <c r="V601" s="338"/>
      <c r="W601" s="338"/>
      <c r="X601" s="338"/>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5"/>
      <c r="BV601" s="5"/>
      <c r="BW601" s="5"/>
      <c r="BX601" s="5"/>
      <c r="BY601" s="5"/>
      <c r="BZ601" s="5"/>
      <c r="CA601" s="5"/>
      <c r="CB601" s="5"/>
      <c r="CC601" s="5"/>
      <c r="CD601" s="5"/>
      <c r="CE601" s="5"/>
      <c r="CF601" s="5"/>
      <c r="CG601" s="5"/>
      <c r="CH601" s="5"/>
      <c r="CI601" s="5"/>
      <c r="CJ601" s="5"/>
      <c r="CK601" s="6"/>
      <c r="CL601" s="6"/>
      <c r="CM601" s="6"/>
      <c r="CN601" s="6"/>
    </row>
    <row r="602" spans="1:92" x14ac:dyDescent="0.25">
      <c r="A602" s="1"/>
      <c r="B602" s="5"/>
      <c r="C602" s="5"/>
      <c r="D602" s="5"/>
      <c r="E602" s="5"/>
      <c r="F602" s="18"/>
      <c r="G602" s="5"/>
      <c r="H602" s="17"/>
      <c r="I602" s="5"/>
      <c r="J602" s="5"/>
      <c r="K602" s="5"/>
      <c r="L602" s="5"/>
      <c r="M602" s="5"/>
      <c r="N602" s="5"/>
      <c r="O602" s="5"/>
      <c r="P602" s="344"/>
      <c r="Q602" s="338"/>
      <c r="R602" s="338"/>
      <c r="S602" s="338"/>
      <c r="T602" s="338"/>
      <c r="U602" s="338"/>
      <c r="V602" s="338"/>
      <c r="W602" s="338"/>
      <c r="X602" s="338"/>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5"/>
      <c r="BX602" s="5"/>
      <c r="BY602" s="5"/>
      <c r="BZ602" s="5"/>
      <c r="CA602" s="5"/>
      <c r="CB602" s="5"/>
      <c r="CC602" s="5"/>
      <c r="CD602" s="5"/>
      <c r="CE602" s="5"/>
      <c r="CF602" s="5"/>
      <c r="CG602" s="5"/>
      <c r="CH602" s="5"/>
      <c r="CI602" s="5"/>
      <c r="CJ602" s="5"/>
      <c r="CK602" s="6"/>
      <c r="CL602" s="6"/>
      <c r="CM602" s="6"/>
      <c r="CN602" s="6"/>
    </row>
    <row r="603" spans="1:92" x14ac:dyDescent="0.25">
      <c r="A603" s="1"/>
      <c r="B603" s="5"/>
      <c r="C603" s="5"/>
      <c r="D603" s="5"/>
      <c r="E603" s="5"/>
      <c r="F603" s="18"/>
      <c r="G603" s="5"/>
      <c r="H603" s="17"/>
      <c r="I603" s="5"/>
      <c r="J603" s="5"/>
      <c r="K603" s="5"/>
      <c r="L603" s="5"/>
      <c r="M603" s="5"/>
      <c r="N603" s="5"/>
      <c r="O603" s="5"/>
      <c r="P603" s="344"/>
      <c r="Q603" s="338"/>
      <c r="R603" s="338"/>
      <c r="S603" s="338"/>
      <c r="T603" s="338"/>
      <c r="U603" s="338"/>
      <c r="V603" s="338"/>
      <c r="W603" s="338"/>
      <c r="X603" s="338"/>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5"/>
      <c r="BV603" s="5"/>
      <c r="BW603" s="5"/>
      <c r="BX603" s="5"/>
      <c r="BY603" s="5"/>
      <c r="BZ603" s="5"/>
      <c r="CA603" s="5"/>
      <c r="CB603" s="5"/>
      <c r="CC603" s="5"/>
      <c r="CD603" s="5"/>
      <c r="CE603" s="5"/>
      <c r="CF603" s="5"/>
      <c r="CG603" s="5"/>
      <c r="CH603" s="5"/>
      <c r="CI603" s="5"/>
      <c r="CJ603" s="5"/>
      <c r="CK603" s="6"/>
      <c r="CL603" s="6"/>
      <c r="CM603" s="6"/>
      <c r="CN603" s="6"/>
    </row>
    <row r="604" spans="1:92" x14ac:dyDescent="0.25">
      <c r="A604" s="1"/>
      <c r="B604" s="5"/>
      <c r="C604" s="5"/>
      <c r="D604" s="5"/>
      <c r="E604" s="5"/>
      <c r="F604" s="18"/>
      <c r="G604" s="5"/>
      <c r="H604" s="17"/>
      <c r="I604" s="5"/>
      <c r="J604" s="5"/>
      <c r="K604" s="5"/>
      <c r="L604" s="5"/>
      <c r="M604" s="5"/>
      <c r="N604" s="5"/>
      <c r="O604" s="5"/>
      <c r="P604" s="344"/>
      <c r="Q604" s="338"/>
      <c r="R604" s="338"/>
      <c r="S604" s="338"/>
      <c r="T604" s="338"/>
      <c r="U604" s="338"/>
      <c r="V604" s="338"/>
      <c r="W604" s="338"/>
      <c r="X604" s="338"/>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5"/>
      <c r="BL604" s="5"/>
      <c r="BM604" s="5"/>
      <c r="BN604" s="5"/>
      <c r="BO604" s="5"/>
      <c r="BP604" s="5"/>
      <c r="BQ604" s="5"/>
      <c r="BR604" s="5"/>
      <c r="BS604" s="5"/>
      <c r="BT604" s="5"/>
      <c r="BU604" s="5"/>
      <c r="BV604" s="5"/>
      <c r="BW604" s="5"/>
      <c r="BX604" s="5"/>
      <c r="BY604" s="5"/>
      <c r="BZ604" s="5"/>
      <c r="CA604" s="5"/>
      <c r="CB604" s="5"/>
      <c r="CC604" s="5"/>
      <c r="CD604" s="5"/>
      <c r="CE604" s="5"/>
      <c r="CF604" s="5"/>
      <c r="CG604" s="5"/>
      <c r="CH604" s="5"/>
      <c r="CI604" s="5"/>
      <c r="CJ604" s="5"/>
      <c r="CK604" s="6"/>
      <c r="CL604" s="6"/>
      <c r="CM604" s="6"/>
      <c r="CN604" s="6"/>
    </row>
    <row r="605" spans="1:92" x14ac:dyDescent="0.25">
      <c r="A605" s="1"/>
      <c r="B605" s="5"/>
      <c r="C605" s="5"/>
      <c r="D605" s="5"/>
      <c r="E605" s="5"/>
      <c r="F605" s="18"/>
      <c r="G605" s="5"/>
      <c r="H605" s="17"/>
      <c r="I605" s="5"/>
      <c r="J605" s="5"/>
      <c r="K605" s="5"/>
      <c r="L605" s="5"/>
      <c r="M605" s="5"/>
      <c r="N605" s="5"/>
      <c r="O605" s="5"/>
      <c r="P605" s="344"/>
      <c r="Q605" s="338"/>
      <c r="R605" s="338"/>
      <c r="S605" s="338"/>
      <c r="T605" s="338"/>
      <c r="U605" s="338"/>
      <c r="V605" s="338"/>
      <c r="W605" s="338"/>
      <c r="X605" s="338"/>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5"/>
      <c r="BO605" s="5"/>
      <c r="BP605" s="5"/>
      <c r="BQ605" s="5"/>
      <c r="BR605" s="5"/>
      <c r="BS605" s="5"/>
      <c r="BT605" s="5"/>
      <c r="BU605" s="5"/>
      <c r="BV605" s="5"/>
      <c r="BW605" s="5"/>
      <c r="BX605" s="5"/>
      <c r="BY605" s="5"/>
      <c r="BZ605" s="5"/>
      <c r="CA605" s="5"/>
      <c r="CB605" s="5"/>
      <c r="CC605" s="5"/>
      <c r="CD605" s="5"/>
      <c r="CE605" s="5"/>
      <c r="CF605" s="5"/>
      <c r="CG605" s="5"/>
      <c r="CH605" s="5"/>
      <c r="CI605" s="5"/>
      <c r="CJ605" s="5"/>
      <c r="CK605" s="6"/>
      <c r="CL605" s="6"/>
      <c r="CM605" s="6"/>
      <c r="CN605" s="6"/>
    </row>
    <row r="606" spans="1:92" x14ac:dyDescent="0.25">
      <c r="A606" s="1"/>
      <c r="B606" s="5"/>
      <c r="C606" s="5"/>
      <c r="D606" s="5"/>
      <c r="E606" s="5"/>
      <c r="F606" s="18"/>
      <c r="G606" s="5"/>
      <c r="H606" s="17"/>
      <c r="I606" s="5"/>
      <c r="J606" s="5"/>
      <c r="K606" s="5"/>
      <c r="L606" s="5"/>
      <c r="M606" s="5"/>
      <c r="N606" s="5"/>
      <c r="O606" s="5"/>
      <c r="P606" s="344"/>
      <c r="Q606" s="338"/>
      <c r="R606" s="338"/>
      <c r="S606" s="338"/>
      <c r="T606" s="338"/>
      <c r="U606" s="338"/>
      <c r="V606" s="338"/>
      <c r="W606" s="338"/>
      <c r="X606" s="338"/>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6"/>
      <c r="CL606" s="6"/>
      <c r="CM606" s="6"/>
      <c r="CN606" s="6"/>
    </row>
    <row r="607" spans="1:92" x14ac:dyDescent="0.25">
      <c r="A607" s="1"/>
      <c r="B607" s="5"/>
      <c r="C607" s="5"/>
      <c r="D607" s="5"/>
      <c r="E607" s="5"/>
      <c r="F607" s="18"/>
      <c r="G607" s="5"/>
      <c r="H607" s="17"/>
      <c r="I607" s="5"/>
      <c r="J607" s="5"/>
      <c r="K607" s="5"/>
      <c r="L607" s="5"/>
      <c r="M607" s="5"/>
      <c r="N607" s="5"/>
      <c r="O607" s="5"/>
      <c r="P607" s="344"/>
      <c r="Q607" s="338"/>
      <c r="R607" s="338"/>
      <c r="S607" s="338"/>
      <c r="T607" s="338"/>
      <c r="U607" s="338"/>
      <c r="V607" s="338"/>
      <c r="W607" s="338"/>
      <c r="X607" s="338"/>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6"/>
      <c r="CL607" s="6"/>
      <c r="CM607" s="6"/>
      <c r="CN607" s="6"/>
    </row>
    <row r="608" spans="1:92" x14ac:dyDescent="0.25">
      <c r="A608" s="1"/>
      <c r="B608" s="5"/>
      <c r="C608" s="5"/>
      <c r="D608" s="5"/>
      <c r="E608" s="5"/>
      <c r="F608" s="18"/>
      <c r="G608" s="5"/>
      <c r="H608" s="17"/>
      <c r="I608" s="5"/>
      <c r="J608" s="5"/>
      <c r="K608" s="5"/>
      <c r="L608" s="5"/>
      <c r="M608" s="5"/>
      <c r="N608" s="5"/>
      <c r="O608" s="5"/>
      <c r="P608" s="344"/>
      <c r="Q608" s="338"/>
      <c r="R608" s="338"/>
      <c r="S608" s="338"/>
      <c r="T608" s="338"/>
      <c r="U608" s="338"/>
      <c r="V608" s="338"/>
      <c r="W608" s="338"/>
      <c r="X608" s="338"/>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c r="CI608" s="5"/>
      <c r="CJ608" s="5"/>
      <c r="CK608" s="6"/>
      <c r="CL608" s="6"/>
      <c r="CM608" s="6"/>
      <c r="CN608" s="6"/>
    </row>
    <row r="609" spans="1:92" x14ac:dyDescent="0.25">
      <c r="A609" s="1"/>
      <c r="B609" s="5"/>
      <c r="C609" s="5"/>
      <c r="D609" s="5"/>
      <c r="E609" s="5"/>
      <c r="F609" s="18"/>
      <c r="G609" s="5"/>
      <c r="H609" s="17"/>
      <c r="I609" s="5"/>
      <c r="J609" s="5"/>
      <c r="K609" s="5"/>
      <c r="L609" s="5"/>
      <c r="M609" s="5"/>
      <c r="N609" s="5"/>
      <c r="O609" s="5"/>
      <c r="P609" s="344"/>
      <c r="Q609" s="338"/>
      <c r="R609" s="338"/>
      <c r="S609" s="338"/>
      <c r="T609" s="338"/>
      <c r="U609" s="338"/>
      <c r="V609" s="338"/>
      <c r="W609" s="338"/>
      <c r="X609" s="338"/>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5"/>
      <c r="BO609" s="5"/>
      <c r="BP609" s="5"/>
      <c r="BQ609" s="5"/>
      <c r="BR609" s="5"/>
      <c r="BS609" s="5"/>
      <c r="BT609" s="5"/>
      <c r="BU609" s="5"/>
      <c r="BV609" s="5"/>
      <c r="BW609" s="5"/>
      <c r="BX609" s="5"/>
      <c r="BY609" s="5"/>
      <c r="BZ609" s="5"/>
      <c r="CA609" s="5"/>
      <c r="CB609" s="5"/>
      <c r="CC609" s="5"/>
      <c r="CD609" s="5"/>
      <c r="CE609" s="5"/>
      <c r="CF609" s="5"/>
      <c r="CG609" s="5"/>
      <c r="CH609" s="5"/>
      <c r="CI609" s="5"/>
      <c r="CJ609" s="5"/>
      <c r="CK609" s="6"/>
      <c r="CL609" s="6"/>
      <c r="CM609" s="6"/>
      <c r="CN609" s="6"/>
    </row>
    <row r="610" spans="1:92" x14ac:dyDescent="0.25">
      <c r="A610" s="1"/>
      <c r="B610" s="5"/>
      <c r="C610" s="5"/>
      <c r="D610" s="5"/>
      <c r="E610" s="5"/>
      <c r="F610" s="18"/>
      <c r="G610" s="5"/>
      <c r="H610" s="17"/>
      <c r="I610" s="5"/>
      <c r="J610" s="5"/>
      <c r="K610" s="5"/>
      <c r="L610" s="5"/>
      <c r="M610" s="5"/>
      <c r="N610" s="5"/>
      <c r="O610" s="5"/>
      <c r="P610" s="344"/>
      <c r="Q610" s="338"/>
      <c r="R610" s="338"/>
      <c r="S610" s="338"/>
      <c r="T610" s="338"/>
      <c r="U610" s="338"/>
      <c r="V610" s="338"/>
      <c r="W610" s="338"/>
      <c r="X610" s="338"/>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5"/>
      <c r="BL610" s="5"/>
      <c r="BM610" s="5"/>
      <c r="BN610" s="5"/>
      <c r="BO610" s="5"/>
      <c r="BP610" s="5"/>
      <c r="BQ610" s="5"/>
      <c r="BR610" s="5"/>
      <c r="BS610" s="5"/>
      <c r="BT610" s="5"/>
      <c r="BU610" s="5"/>
      <c r="BV610" s="5"/>
      <c r="BW610" s="5"/>
      <c r="BX610" s="5"/>
      <c r="BY610" s="5"/>
      <c r="BZ610" s="5"/>
      <c r="CA610" s="5"/>
      <c r="CB610" s="5"/>
      <c r="CC610" s="5"/>
      <c r="CD610" s="5"/>
      <c r="CE610" s="5"/>
      <c r="CF610" s="5"/>
      <c r="CG610" s="5"/>
      <c r="CH610" s="5"/>
      <c r="CI610" s="5"/>
      <c r="CJ610" s="5"/>
      <c r="CK610" s="6"/>
      <c r="CL610" s="6"/>
      <c r="CM610" s="6"/>
      <c r="CN610" s="6"/>
    </row>
    <row r="611" spans="1:92" x14ac:dyDescent="0.25">
      <c r="A611" s="1"/>
      <c r="B611" s="5"/>
      <c r="C611" s="5"/>
      <c r="D611" s="5"/>
      <c r="E611" s="5"/>
      <c r="F611" s="18"/>
      <c r="G611" s="5"/>
      <c r="H611" s="17"/>
      <c r="I611" s="5"/>
      <c r="J611" s="5"/>
      <c r="K611" s="5"/>
      <c r="L611" s="5"/>
      <c r="M611" s="5"/>
      <c r="N611" s="5"/>
      <c r="O611" s="5"/>
      <c r="P611" s="344"/>
      <c r="Q611" s="338"/>
      <c r="R611" s="338"/>
      <c r="S611" s="338"/>
      <c r="T611" s="338"/>
      <c r="U611" s="338"/>
      <c r="V611" s="338"/>
      <c r="W611" s="338"/>
      <c r="X611" s="338"/>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5"/>
      <c r="BO611" s="5"/>
      <c r="BP611" s="5"/>
      <c r="BQ611" s="5"/>
      <c r="BR611" s="5"/>
      <c r="BS611" s="5"/>
      <c r="BT611" s="5"/>
      <c r="BU611" s="5"/>
      <c r="BV611" s="5"/>
      <c r="BW611" s="5"/>
      <c r="BX611" s="5"/>
      <c r="BY611" s="5"/>
      <c r="BZ611" s="5"/>
      <c r="CA611" s="5"/>
      <c r="CB611" s="5"/>
      <c r="CC611" s="5"/>
      <c r="CD611" s="5"/>
      <c r="CE611" s="5"/>
      <c r="CF611" s="5"/>
      <c r="CG611" s="5"/>
      <c r="CH611" s="5"/>
      <c r="CI611" s="5"/>
      <c r="CJ611" s="5"/>
      <c r="CK611" s="6"/>
      <c r="CL611" s="6"/>
      <c r="CM611" s="6"/>
      <c r="CN611" s="6"/>
    </row>
    <row r="612" spans="1:92" x14ac:dyDescent="0.25">
      <c r="A612" s="1"/>
      <c r="B612" s="5"/>
      <c r="C612" s="5"/>
      <c r="D612" s="5"/>
      <c r="E612" s="5"/>
      <c r="F612" s="18"/>
      <c r="G612" s="5"/>
      <c r="H612" s="17"/>
      <c r="I612" s="5"/>
      <c r="J612" s="5"/>
      <c r="K612" s="5"/>
      <c r="L612" s="5"/>
      <c r="M612" s="5"/>
      <c r="N612" s="5"/>
      <c r="O612" s="5"/>
      <c r="P612" s="344"/>
      <c r="Q612" s="338"/>
      <c r="R612" s="338"/>
      <c r="S612" s="338"/>
      <c r="T612" s="338"/>
      <c r="U612" s="338"/>
      <c r="V612" s="338"/>
      <c r="W612" s="338"/>
      <c r="X612" s="338"/>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5"/>
      <c r="BN612" s="5"/>
      <c r="BO612" s="5"/>
      <c r="BP612" s="5"/>
      <c r="BQ612" s="5"/>
      <c r="BR612" s="5"/>
      <c r="BS612" s="5"/>
      <c r="BT612" s="5"/>
      <c r="BU612" s="5"/>
      <c r="BV612" s="5"/>
      <c r="BW612" s="5"/>
      <c r="BX612" s="5"/>
      <c r="BY612" s="5"/>
      <c r="BZ612" s="5"/>
      <c r="CA612" s="5"/>
      <c r="CB612" s="5"/>
      <c r="CC612" s="5"/>
      <c r="CD612" s="5"/>
      <c r="CE612" s="5"/>
      <c r="CF612" s="5"/>
      <c r="CG612" s="5"/>
      <c r="CH612" s="5"/>
      <c r="CI612" s="5"/>
      <c r="CJ612" s="5"/>
      <c r="CK612" s="6"/>
      <c r="CL612" s="6"/>
      <c r="CM612" s="6"/>
      <c r="CN612" s="6"/>
    </row>
    <row r="613" spans="1:92" x14ac:dyDescent="0.25">
      <c r="A613" s="1"/>
      <c r="B613" s="5"/>
      <c r="C613" s="5"/>
      <c r="D613" s="5"/>
      <c r="E613" s="5"/>
      <c r="F613" s="18"/>
      <c r="G613" s="5"/>
      <c r="H613" s="17"/>
      <c r="I613" s="5"/>
      <c r="J613" s="5"/>
      <c r="K613" s="5"/>
      <c r="L613" s="5"/>
      <c r="M613" s="5"/>
      <c r="N613" s="5"/>
      <c r="O613" s="5"/>
      <c r="P613" s="344"/>
      <c r="Q613" s="338"/>
      <c r="R613" s="338"/>
      <c r="S613" s="338"/>
      <c r="T613" s="338"/>
      <c r="U613" s="338"/>
      <c r="V613" s="338"/>
      <c r="W613" s="338"/>
      <c r="X613" s="338"/>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5"/>
      <c r="BV613" s="5"/>
      <c r="BW613" s="5"/>
      <c r="BX613" s="5"/>
      <c r="BY613" s="5"/>
      <c r="BZ613" s="5"/>
      <c r="CA613" s="5"/>
      <c r="CB613" s="5"/>
      <c r="CC613" s="5"/>
      <c r="CD613" s="5"/>
      <c r="CE613" s="5"/>
      <c r="CF613" s="5"/>
      <c r="CG613" s="5"/>
      <c r="CH613" s="5"/>
      <c r="CI613" s="5"/>
      <c r="CJ613" s="5"/>
      <c r="CK613" s="6"/>
      <c r="CL613" s="6"/>
      <c r="CM613" s="6"/>
      <c r="CN613" s="6"/>
    </row>
    <row r="614" spans="1:92" x14ac:dyDescent="0.25">
      <c r="A614" s="1"/>
      <c r="B614" s="5"/>
      <c r="C614" s="5"/>
      <c r="D614" s="5"/>
      <c r="E614" s="5"/>
      <c r="F614" s="18"/>
      <c r="G614" s="5"/>
      <c r="H614" s="17"/>
      <c r="I614" s="5"/>
      <c r="J614" s="5"/>
      <c r="K614" s="5"/>
      <c r="L614" s="5"/>
      <c r="M614" s="5"/>
      <c r="N614" s="5"/>
      <c r="O614" s="5"/>
      <c r="P614" s="344"/>
      <c r="Q614" s="338"/>
      <c r="R614" s="338"/>
      <c r="S614" s="338"/>
      <c r="T614" s="338"/>
      <c r="U614" s="338"/>
      <c r="V614" s="338"/>
      <c r="W614" s="338"/>
      <c r="X614" s="338"/>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5"/>
      <c r="BW614" s="5"/>
      <c r="BX614" s="5"/>
      <c r="BY614" s="5"/>
      <c r="BZ614" s="5"/>
      <c r="CA614" s="5"/>
      <c r="CB614" s="5"/>
      <c r="CC614" s="5"/>
      <c r="CD614" s="5"/>
      <c r="CE614" s="5"/>
      <c r="CF614" s="5"/>
      <c r="CG614" s="5"/>
      <c r="CH614" s="5"/>
      <c r="CI614" s="5"/>
      <c r="CJ614" s="5"/>
      <c r="CK614" s="6"/>
      <c r="CL614" s="6"/>
      <c r="CM614" s="6"/>
      <c r="CN614" s="6"/>
    </row>
    <row r="615" spans="1:92" x14ac:dyDescent="0.25">
      <c r="A615" s="1"/>
      <c r="B615" s="5"/>
      <c r="C615" s="5"/>
      <c r="D615" s="5"/>
      <c r="E615" s="5"/>
      <c r="F615" s="18"/>
      <c r="G615" s="5"/>
      <c r="H615" s="17"/>
      <c r="I615" s="5"/>
      <c r="J615" s="5"/>
      <c r="K615" s="5"/>
      <c r="L615" s="5"/>
      <c r="M615" s="5"/>
      <c r="N615" s="5"/>
      <c r="O615" s="5"/>
      <c r="P615" s="344"/>
      <c r="Q615" s="338"/>
      <c r="R615" s="338"/>
      <c r="S615" s="338"/>
      <c r="T615" s="338"/>
      <c r="U615" s="338"/>
      <c r="V615" s="338"/>
      <c r="W615" s="338"/>
      <c r="X615" s="338"/>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c r="BT615" s="5"/>
      <c r="BU615" s="5"/>
      <c r="BV615" s="5"/>
      <c r="BW615" s="5"/>
      <c r="BX615" s="5"/>
      <c r="BY615" s="5"/>
      <c r="BZ615" s="5"/>
      <c r="CA615" s="5"/>
      <c r="CB615" s="5"/>
      <c r="CC615" s="5"/>
      <c r="CD615" s="5"/>
      <c r="CE615" s="5"/>
      <c r="CF615" s="5"/>
      <c r="CG615" s="5"/>
      <c r="CH615" s="5"/>
      <c r="CI615" s="5"/>
      <c r="CJ615" s="5"/>
      <c r="CK615" s="6"/>
      <c r="CL615" s="6"/>
      <c r="CM615" s="6"/>
      <c r="CN615" s="6"/>
    </row>
    <row r="616" spans="1:92" x14ac:dyDescent="0.25">
      <c r="A616" s="1"/>
      <c r="B616" s="5"/>
      <c r="C616" s="5"/>
      <c r="D616" s="5"/>
      <c r="E616" s="5"/>
      <c r="F616" s="18"/>
      <c r="G616" s="5"/>
      <c r="H616" s="17"/>
      <c r="I616" s="5"/>
      <c r="J616" s="5"/>
      <c r="K616" s="5"/>
      <c r="L616" s="5"/>
      <c r="M616" s="5"/>
      <c r="N616" s="5"/>
      <c r="O616" s="5"/>
      <c r="P616" s="344"/>
      <c r="Q616" s="338"/>
      <c r="R616" s="338"/>
      <c r="S616" s="338"/>
      <c r="T616" s="338"/>
      <c r="U616" s="338"/>
      <c r="V616" s="338"/>
      <c r="W616" s="338"/>
      <c r="X616" s="338"/>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c r="BR616" s="5"/>
      <c r="BS616" s="5"/>
      <c r="BT616" s="5"/>
      <c r="BU616" s="5"/>
      <c r="BV616" s="5"/>
      <c r="BW616" s="5"/>
      <c r="BX616" s="5"/>
      <c r="BY616" s="5"/>
      <c r="BZ616" s="5"/>
      <c r="CA616" s="5"/>
      <c r="CB616" s="5"/>
      <c r="CC616" s="5"/>
      <c r="CD616" s="5"/>
      <c r="CE616" s="5"/>
      <c r="CF616" s="5"/>
      <c r="CG616" s="5"/>
      <c r="CH616" s="5"/>
      <c r="CI616" s="5"/>
      <c r="CJ616" s="5"/>
      <c r="CK616" s="6"/>
      <c r="CL616" s="6"/>
      <c r="CM616" s="6"/>
      <c r="CN616" s="6"/>
    </row>
    <row r="617" spans="1:92" x14ac:dyDescent="0.25">
      <c r="A617" s="1"/>
      <c r="B617" s="5"/>
      <c r="C617" s="5"/>
      <c r="D617" s="5"/>
      <c r="E617" s="5"/>
      <c r="F617" s="18"/>
      <c r="G617" s="5"/>
      <c r="H617" s="17"/>
      <c r="I617" s="5"/>
      <c r="J617" s="5"/>
      <c r="K617" s="5"/>
      <c r="L617" s="5"/>
      <c r="M617" s="5"/>
      <c r="N617" s="5"/>
      <c r="O617" s="5"/>
      <c r="P617" s="344"/>
      <c r="Q617" s="338"/>
      <c r="R617" s="338"/>
      <c r="S617" s="338"/>
      <c r="T617" s="338"/>
      <c r="U617" s="338"/>
      <c r="V617" s="338"/>
      <c r="W617" s="338"/>
      <c r="X617" s="338"/>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c r="BR617" s="5"/>
      <c r="BS617" s="5"/>
      <c r="BT617" s="5"/>
      <c r="BU617" s="5"/>
      <c r="BV617" s="5"/>
      <c r="BW617" s="5"/>
      <c r="BX617" s="5"/>
      <c r="BY617" s="5"/>
      <c r="BZ617" s="5"/>
      <c r="CA617" s="5"/>
      <c r="CB617" s="5"/>
      <c r="CC617" s="5"/>
      <c r="CD617" s="5"/>
      <c r="CE617" s="5"/>
      <c r="CF617" s="5"/>
      <c r="CG617" s="5"/>
      <c r="CH617" s="5"/>
      <c r="CI617" s="5"/>
      <c r="CJ617" s="5"/>
      <c r="CK617" s="6"/>
      <c r="CL617" s="6"/>
      <c r="CM617" s="6"/>
      <c r="CN617" s="6"/>
    </row>
    <row r="618" spans="1:92" x14ac:dyDescent="0.25">
      <c r="A618" s="1"/>
      <c r="B618" s="5"/>
      <c r="C618" s="5"/>
      <c r="D618" s="5"/>
      <c r="E618" s="5"/>
      <c r="F618" s="18"/>
      <c r="G618" s="5"/>
      <c r="H618" s="17"/>
      <c r="I618" s="5"/>
      <c r="J618" s="5"/>
      <c r="K618" s="5"/>
      <c r="L618" s="5"/>
      <c r="M618" s="5"/>
      <c r="N618" s="5"/>
      <c r="O618" s="5"/>
      <c r="P618" s="344"/>
      <c r="Q618" s="338"/>
      <c r="R618" s="338"/>
      <c r="S618" s="338"/>
      <c r="T618" s="338"/>
      <c r="U618" s="338"/>
      <c r="V618" s="338"/>
      <c r="W618" s="338"/>
      <c r="X618" s="338"/>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5"/>
      <c r="BL618" s="5"/>
      <c r="BM618" s="5"/>
      <c r="BN618" s="5"/>
      <c r="BO618" s="5"/>
      <c r="BP618" s="5"/>
      <c r="BQ618" s="5"/>
      <c r="BR618" s="5"/>
      <c r="BS618" s="5"/>
      <c r="BT618" s="5"/>
      <c r="BU618" s="5"/>
      <c r="BV618" s="5"/>
      <c r="BW618" s="5"/>
      <c r="BX618" s="5"/>
      <c r="BY618" s="5"/>
      <c r="BZ618" s="5"/>
      <c r="CA618" s="5"/>
      <c r="CB618" s="5"/>
      <c r="CC618" s="5"/>
      <c r="CD618" s="5"/>
      <c r="CE618" s="5"/>
      <c r="CF618" s="5"/>
      <c r="CG618" s="5"/>
      <c r="CH618" s="5"/>
      <c r="CI618" s="5"/>
      <c r="CJ618" s="5"/>
      <c r="CK618" s="6"/>
      <c r="CL618" s="6"/>
      <c r="CM618" s="6"/>
      <c r="CN618" s="6"/>
    </row>
    <row r="619" spans="1:92" x14ac:dyDescent="0.25">
      <c r="A619" s="1"/>
      <c r="B619" s="5"/>
      <c r="C619" s="5"/>
      <c r="D619" s="5"/>
      <c r="E619" s="5"/>
      <c r="F619" s="18"/>
      <c r="G619" s="5"/>
      <c r="H619" s="17"/>
      <c r="I619" s="5"/>
      <c r="J619" s="5"/>
      <c r="K619" s="5"/>
      <c r="L619" s="5"/>
      <c r="M619" s="5"/>
      <c r="N619" s="5"/>
      <c r="O619" s="5"/>
      <c r="P619" s="344"/>
      <c r="Q619" s="338"/>
      <c r="R619" s="338"/>
      <c r="S619" s="338"/>
      <c r="T619" s="338"/>
      <c r="U619" s="338"/>
      <c r="V619" s="338"/>
      <c r="W619" s="338"/>
      <c r="X619" s="338"/>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Q619" s="5"/>
      <c r="BR619" s="5"/>
      <c r="BS619" s="5"/>
      <c r="BT619" s="5"/>
      <c r="BU619" s="5"/>
      <c r="BV619" s="5"/>
      <c r="BW619" s="5"/>
      <c r="BX619" s="5"/>
      <c r="BY619" s="5"/>
      <c r="BZ619" s="5"/>
      <c r="CA619" s="5"/>
      <c r="CB619" s="5"/>
      <c r="CC619" s="5"/>
      <c r="CD619" s="5"/>
      <c r="CE619" s="5"/>
      <c r="CF619" s="5"/>
      <c r="CG619" s="5"/>
      <c r="CH619" s="5"/>
      <c r="CI619" s="5"/>
      <c r="CJ619" s="5"/>
      <c r="CK619" s="6"/>
      <c r="CL619" s="6"/>
      <c r="CM619" s="6"/>
      <c r="CN619" s="6"/>
    </row>
    <row r="620" spans="1:92" x14ac:dyDescent="0.25">
      <c r="A620" s="1"/>
      <c r="B620" s="5"/>
      <c r="C620" s="5"/>
      <c r="D620" s="5"/>
      <c r="E620" s="5"/>
      <c r="F620" s="18"/>
      <c r="G620" s="5"/>
      <c r="H620" s="17"/>
      <c r="I620" s="5"/>
      <c r="J620" s="5"/>
      <c r="K620" s="5"/>
      <c r="L620" s="5"/>
      <c r="M620" s="5"/>
      <c r="N620" s="5"/>
      <c r="O620" s="5"/>
      <c r="P620" s="344"/>
      <c r="Q620" s="338"/>
      <c r="R620" s="338"/>
      <c r="S620" s="338"/>
      <c r="T620" s="338"/>
      <c r="U620" s="338"/>
      <c r="V620" s="338"/>
      <c r="W620" s="338"/>
      <c r="X620" s="338"/>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Q620" s="5"/>
      <c r="BR620" s="5"/>
      <c r="BS620" s="5"/>
      <c r="BT620" s="5"/>
      <c r="BU620" s="5"/>
      <c r="BV620" s="5"/>
      <c r="BW620" s="5"/>
      <c r="BX620" s="5"/>
      <c r="BY620" s="5"/>
      <c r="BZ620" s="5"/>
      <c r="CA620" s="5"/>
      <c r="CB620" s="5"/>
      <c r="CC620" s="5"/>
      <c r="CD620" s="5"/>
      <c r="CE620" s="5"/>
      <c r="CF620" s="5"/>
      <c r="CG620" s="5"/>
      <c r="CH620" s="5"/>
      <c r="CI620" s="5"/>
      <c r="CJ620" s="5"/>
      <c r="CK620" s="6"/>
      <c r="CL620" s="6"/>
      <c r="CM620" s="6"/>
      <c r="CN620" s="6"/>
    </row>
    <row r="621" spans="1:92" x14ac:dyDescent="0.25">
      <c r="A621" s="1"/>
      <c r="B621" s="5"/>
      <c r="C621" s="5"/>
      <c r="D621" s="5"/>
      <c r="E621" s="5"/>
      <c r="F621" s="18"/>
      <c r="G621" s="5"/>
      <c r="H621" s="17"/>
      <c r="I621" s="5"/>
      <c r="J621" s="5"/>
      <c r="K621" s="5"/>
      <c r="L621" s="5"/>
      <c r="M621" s="5"/>
      <c r="N621" s="5"/>
      <c r="O621" s="5"/>
      <c r="P621" s="344"/>
      <c r="Q621" s="338"/>
      <c r="R621" s="338"/>
      <c r="S621" s="338"/>
      <c r="T621" s="338"/>
      <c r="U621" s="338"/>
      <c r="V621" s="338"/>
      <c r="W621" s="338"/>
      <c r="X621" s="338"/>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c r="BR621" s="5"/>
      <c r="BS621" s="5"/>
      <c r="BT621" s="5"/>
      <c r="BU621" s="5"/>
      <c r="BV621" s="5"/>
      <c r="BW621" s="5"/>
      <c r="BX621" s="5"/>
      <c r="BY621" s="5"/>
      <c r="BZ621" s="5"/>
      <c r="CA621" s="5"/>
      <c r="CB621" s="5"/>
      <c r="CC621" s="5"/>
      <c r="CD621" s="5"/>
      <c r="CE621" s="5"/>
      <c r="CF621" s="5"/>
      <c r="CG621" s="5"/>
      <c r="CH621" s="5"/>
      <c r="CI621" s="5"/>
      <c r="CJ621" s="5"/>
      <c r="CK621" s="6"/>
      <c r="CL621" s="6"/>
      <c r="CM621" s="6"/>
      <c r="CN621" s="6"/>
    </row>
    <row r="622" spans="1:92" x14ac:dyDescent="0.25">
      <c r="A622" s="1"/>
      <c r="B622" s="5"/>
      <c r="C622" s="5"/>
      <c r="D622" s="5"/>
      <c r="E622" s="5"/>
      <c r="F622" s="18"/>
      <c r="G622" s="5"/>
      <c r="H622" s="17"/>
      <c r="I622" s="5"/>
      <c r="J622" s="5"/>
      <c r="K622" s="5"/>
      <c r="L622" s="5"/>
      <c r="M622" s="5"/>
      <c r="N622" s="5"/>
      <c r="O622" s="5"/>
      <c r="P622" s="344"/>
      <c r="Q622" s="338"/>
      <c r="R622" s="338"/>
      <c r="S622" s="338"/>
      <c r="T622" s="338"/>
      <c r="U622" s="338"/>
      <c r="V622" s="338"/>
      <c r="W622" s="338"/>
      <c r="X622" s="338"/>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5"/>
      <c r="BT622" s="5"/>
      <c r="BU622" s="5"/>
      <c r="BV622" s="5"/>
      <c r="BW622" s="5"/>
      <c r="BX622" s="5"/>
      <c r="BY622" s="5"/>
      <c r="BZ622" s="5"/>
      <c r="CA622" s="5"/>
      <c r="CB622" s="5"/>
      <c r="CC622" s="5"/>
      <c r="CD622" s="5"/>
      <c r="CE622" s="5"/>
      <c r="CF622" s="5"/>
      <c r="CG622" s="5"/>
      <c r="CH622" s="5"/>
      <c r="CI622" s="5"/>
      <c r="CJ622" s="5"/>
      <c r="CK622" s="6"/>
      <c r="CL622" s="6"/>
      <c r="CM622" s="6"/>
      <c r="CN622" s="6"/>
    </row>
    <row r="623" spans="1:92" x14ac:dyDescent="0.25">
      <c r="A623" s="1"/>
      <c r="B623" s="5"/>
      <c r="C623" s="5"/>
      <c r="D623" s="5"/>
      <c r="E623" s="5"/>
      <c r="F623" s="18"/>
      <c r="G623" s="5"/>
      <c r="H623" s="17"/>
      <c r="I623" s="5"/>
      <c r="J623" s="5"/>
      <c r="K623" s="5"/>
      <c r="L623" s="5"/>
      <c r="M623" s="5"/>
      <c r="N623" s="5"/>
      <c r="O623" s="5"/>
      <c r="P623" s="344"/>
      <c r="Q623" s="338"/>
      <c r="R623" s="338"/>
      <c r="S623" s="338"/>
      <c r="T623" s="338"/>
      <c r="U623" s="338"/>
      <c r="V623" s="338"/>
      <c r="W623" s="338"/>
      <c r="X623" s="338"/>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5"/>
      <c r="CD623" s="5"/>
      <c r="CE623" s="5"/>
      <c r="CF623" s="5"/>
      <c r="CG623" s="5"/>
      <c r="CH623" s="5"/>
      <c r="CI623" s="5"/>
      <c r="CJ623" s="5"/>
      <c r="CK623" s="6"/>
      <c r="CL623" s="6"/>
      <c r="CM623" s="6"/>
      <c r="CN623" s="6"/>
    </row>
    <row r="624" spans="1:92" x14ac:dyDescent="0.25">
      <c r="A624" s="1"/>
      <c r="B624" s="5"/>
      <c r="C624" s="5"/>
      <c r="D624" s="5"/>
      <c r="E624" s="5"/>
      <c r="F624" s="18"/>
      <c r="G624" s="5"/>
      <c r="H624" s="17"/>
      <c r="I624" s="5"/>
      <c r="J624" s="5"/>
      <c r="K624" s="5"/>
      <c r="L624" s="5"/>
      <c r="M624" s="5"/>
      <c r="N624" s="5"/>
      <c r="O624" s="5"/>
      <c r="P624" s="344"/>
      <c r="Q624" s="338"/>
      <c r="R624" s="338"/>
      <c r="S624" s="338"/>
      <c r="T624" s="338"/>
      <c r="U624" s="338"/>
      <c r="V624" s="338"/>
      <c r="W624" s="338"/>
      <c r="X624" s="338"/>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5"/>
      <c r="BV624" s="5"/>
      <c r="BW624" s="5"/>
      <c r="BX624" s="5"/>
      <c r="BY624" s="5"/>
      <c r="BZ624" s="5"/>
      <c r="CA624" s="5"/>
      <c r="CB624" s="5"/>
      <c r="CC624" s="5"/>
      <c r="CD624" s="5"/>
      <c r="CE624" s="5"/>
      <c r="CF624" s="5"/>
      <c r="CG624" s="5"/>
      <c r="CH624" s="5"/>
      <c r="CI624" s="5"/>
      <c r="CJ624" s="5"/>
      <c r="CK624" s="6"/>
      <c r="CL624" s="6"/>
      <c r="CM624" s="6"/>
      <c r="CN624" s="6"/>
    </row>
    <row r="625" spans="1:92" x14ac:dyDescent="0.25">
      <c r="A625" s="1"/>
      <c r="B625" s="5"/>
      <c r="C625" s="5"/>
      <c r="D625" s="5"/>
      <c r="E625" s="5"/>
      <c r="F625" s="18"/>
      <c r="G625" s="5"/>
      <c r="H625" s="17"/>
      <c r="I625" s="5"/>
      <c r="J625" s="5"/>
      <c r="K625" s="5"/>
      <c r="L625" s="5"/>
      <c r="M625" s="5"/>
      <c r="N625" s="5"/>
      <c r="O625" s="5"/>
      <c r="P625" s="344"/>
      <c r="Q625" s="338"/>
      <c r="R625" s="338"/>
      <c r="S625" s="338"/>
      <c r="T625" s="338"/>
      <c r="U625" s="338"/>
      <c r="V625" s="338"/>
      <c r="W625" s="338"/>
      <c r="X625" s="338"/>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5"/>
      <c r="BJ625" s="5"/>
      <c r="BK625" s="5"/>
      <c r="BL625" s="5"/>
      <c r="BM625" s="5"/>
      <c r="BN625" s="5"/>
      <c r="BO625" s="5"/>
      <c r="BP625" s="5"/>
      <c r="BQ625" s="5"/>
      <c r="BR625" s="5"/>
      <c r="BS625" s="5"/>
      <c r="BT625" s="5"/>
      <c r="BU625" s="5"/>
      <c r="BV625" s="5"/>
      <c r="BW625" s="5"/>
      <c r="BX625" s="5"/>
      <c r="BY625" s="5"/>
      <c r="BZ625" s="5"/>
      <c r="CA625" s="5"/>
      <c r="CB625" s="5"/>
      <c r="CC625" s="5"/>
      <c r="CD625" s="5"/>
      <c r="CE625" s="5"/>
      <c r="CF625" s="5"/>
      <c r="CG625" s="5"/>
      <c r="CH625" s="5"/>
      <c r="CI625" s="5"/>
      <c r="CJ625" s="5"/>
      <c r="CK625" s="6"/>
      <c r="CL625" s="6"/>
      <c r="CM625" s="6"/>
      <c r="CN625" s="6"/>
    </row>
    <row r="626" spans="1:92" x14ac:dyDescent="0.25">
      <c r="A626" s="1"/>
      <c r="B626" s="5"/>
      <c r="C626" s="5"/>
      <c r="D626" s="5"/>
      <c r="E626" s="5"/>
      <c r="F626" s="18"/>
      <c r="G626" s="5"/>
      <c r="H626" s="17"/>
      <c r="I626" s="5"/>
      <c r="J626" s="5"/>
      <c r="K626" s="5"/>
      <c r="L626" s="5"/>
      <c r="M626" s="5"/>
      <c r="N626" s="5"/>
      <c r="O626" s="5"/>
      <c r="P626" s="344"/>
      <c r="Q626" s="338"/>
      <c r="R626" s="338"/>
      <c r="S626" s="338"/>
      <c r="T626" s="338"/>
      <c r="U626" s="338"/>
      <c r="V626" s="338"/>
      <c r="W626" s="338"/>
      <c r="X626" s="338"/>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5"/>
      <c r="BN626" s="5"/>
      <c r="BO626" s="5"/>
      <c r="BP626" s="5"/>
      <c r="BQ626" s="5"/>
      <c r="BR626" s="5"/>
      <c r="BS626" s="5"/>
      <c r="BT626" s="5"/>
      <c r="BU626" s="5"/>
      <c r="BV626" s="5"/>
      <c r="BW626" s="5"/>
      <c r="BX626" s="5"/>
      <c r="BY626" s="5"/>
      <c r="BZ626" s="5"/>
      <c r="CA626" s="5"/>
      <c r="CB626" s="5"/>
      <c r="CC626" s="5"/>
      <c r="CD626" s="5"/>
      <c r="CE626" s="5"/>
      <c r="CF626" s="5"/>
      <c r="CG626" s="5"/>
      <c r="CH626" s="5"/>
      <c r="CI626" s="5"/>
      <c r="CJ626" s="5"/>
      <c r="CK626" s="6"/>
      <c r="CL626" s="6"/>
      <c r="CM626" s="6"/>
      <c r="CN626" s="6"/>
    </row>
    <row r="627" spans="1:92" x14ac:dyDescent="0.25">
      <c r="A627" s="1"/>
      <c r="B627" s="5"/>
      <c r="C627" s="5"/>
      <c r="D627" s="5"/>
      <c r="E627" s="5"/>
      <c r="F627" s="18"/>
      <c r="G627" s="5"/>
      <c r="H627" s="17"/>
      <c r="I627" s="5"/>
      <c r="J627" s="5"/>
      <c r="K627" s="5"/>
      <c r="L627" s="5"/>
      <c r="M627" s="5"/>
      <c r="N627" s="5"/>
      <c r="O627" s="5"/>
      <c r="P627" s="344"/>
      <c r="Q627" s="338"/>
      <c r="R627" s="338"/>
      <c r="S627" s="338"/>
      <c r="T627" s="338"/>
      <c r="U627" s="338"/>
      <c r="V627" s="338"/>
      <c r="W627" s="338"/>
      <c r="X627" s="338"/>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c r="BI627" s="5"/>
      <c r="BJ627" s="5"/>
      <c r="BK627" s="5"/>
      <c r="BL627" s="5"/>
      <c r="BM627" s="5"/>
      <c r="BN627" s="5"/>
      <c r="BO627" s="5"/>
      <c r="BP627" s="5"/>
      <c r="BQ627" s="5"/>
      <c r="BR627" s="5"/>
      <c r="BS627" s="5"/>
      <c r="BT627" s="5"/>
      <c r="BU627" s="5"/>
      <c r="BV627" s="5"/>
      <c r="BW627" s="5"/>
      <c r="BX627" s="5"/>
      <c r="BY627" s="5"/>
      <c r="BZ627" s="5"/>
      <c r="CA627" s="5"/>
      <c r="CB627" s="5"/>
      <c r="CC627" s="5"/>
      <c r="CD627" s="5"/>
      <c r="CE627" s="5"/>
      <c r="CF627" s="5"/>
      <c r="CG627" s="5"/>
      <c r="CH627" s="5"/>
      <c r="CI627" s="5"/>
      <c r="CJ627" s="5"/>
      <c r="CK627" s="6"/>
      <c r="CL627" s="6"/>
      <c r="CM627" s="6"/>
      <c r="CN627" s="6"/>
    </row>
    <row r="628" spans="1:92" x14ac:dyDescent="0.25">
      <c r="A628" s="1"/>
      <c r="B628" s="5"/>
      <c r="C628" s="5"/>
      <c r="D628" s="5"/>
      <c r="E628" s="5"/>
      <c r="F628" s="18"/>
      <c r="G628" s="5"/>
      <c r="H628" s="17"/>
      <c r="I628" s="5"/>
      <c r="J628" s="5"/>
      <c r="K628" s="5"/>
      <c r="L628" s="5"/>
      <c r="M628" s="5"/>
      <c r="N628" s="5"/>
      <c r="O628" s="5"/>
      <c r="P628" s="344"/>
      <c r="Q628" s="338"/>
      <c r="R628" s="338"/>
      <c r="S628" s="338"/>
      <c r="T628" s="338"/>
      <c r="U628" s="338"/>
      <c r="V628" s="338"/>
      <c r="W628" s="338"/>
      <c r="X628" s="338"/>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c r="BI628" s="5"/>
      <c r="BJ628" s="5"/>
      <c r="BK628" s="5"/>
      <c r="BL628" s="5"/>
      <c r="BM628" s="5"/>
      <c r="BN628" s="5"/>
      <c r="BO628" s="5"/>
      <c r="BP628" s="5"/>
      <c r="BQ628" s="5"/>
      <c r="BR628" s="5"/>
      <c r="BS628" s="5"/>
      <c r="BT628" s="5"/>
      <c r="BU628" s="5"/>
      <c r="BV628" s="5"/>
      <c r="BW628" s="5"/>
      <c r="BX628" s="5"/>
      <c r="BY628" s="5"/>
      <c r="BZ628" s="5"/>
      <c r="CA628" s="5"/>
      <c r="CB628" s="5"/>
      <c r="CC628" s="5"/>
      <c r="CD628" s="5"/>
      <c r="CE628" s="5"/>
      <c r="CF628" s="5"/>
      <c r="CG628" s="5"/>
      <c r="CH628" s="5"/>
      <c r="CI628" s="5"/>
      <c r="CJ628" s="5"/>
      <c r="CK628" s="6"/>
      <c r="CL628" s="6"/>
      <c r="CM628" s="6"/>
      <c r="CN628" s="6"/>
    </row>
    <row r="629" spans="1:92" x14ac:dyDescent="0.25">
      <c r="A629" s="1"/>
      <c r="B629" s="5"/>
      <c r="C629" s="5"/>
      <c r="D629" s="5"/>
      <c r="E629" s="5"/>
      <c r="F629" s="18"/>
      <c r="G629" s="5"/>
      <c r="H629" s="17"/>
      <c r="I629" s="5"/>
      <c r="J629" s="5"/>
      <c r="K629" s="5"/>
      <c r="L629" s="5"/>
      <c r="M629" s="5"/>
      <c r="N629" s="5"/>
      <c r="O629" s="5"/>
      <c r="P629" s="344"/>
      <c r="Q629" s="338"/>
      <c r="R629" s="338"/>
      <c r="S629" s="338"/>
      <c r="T629" s="338"/>
      <c r="U629" s="338"/>
      <c r="V629" s="338"/>
      <c r="W629" s="338"/>
      <c r="X629" s="338"/>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c r="BI629" s="5"/>
      <c r="BJ629" s="5"/>
      <c r="BK629" s="5"/>
      <c r="BL629" s="5"/>
      <c r="BM629" s="5"/>
      <c r="BN629" s="5"/>
      <c r="BO629" s="5"/>
      <c r="BP629" s="5"/>
      <c r="BQ629" s="5"/>
      <c r="BR629" s="5"/>
      <c r="BS629" s="5"/>
      <c r="BT629" s="5"/>
      <c r="BU629" s="5"/>
      <c r="BV629" s="5"/>
      <c r="BW629" s="5"/>
      <c r="BX629" s="5"/>
      <c r="BY629" s="5"/>
      <c r="BZ629" s="5"/>
      <c r="CA629" s="5"/>
      <c r="CB629" s="5"/>
      <c r="CC629" s="5"/>
      <c r="CD629" s="5"/>
      <c r="CE629" s="5"/>
      <c r="CF629" s="5"/>
      <c r="CG629" s="5"/>
      <c r="CH629" s="5"/>
      <c r="CI629" s="5"/>
      <c r="CJ629" s="5"/>
      <c r="CK629" s="6"/>
      <c r="CL629" s="6"/>
      <c r="CM629" s="6"/>
      <c r="CN629" s="6"/>
    </row>
    <row r="630" spans="1:92" x14ac:dyDescent="0.25">
      <c r="A630" s="1"/>
      <c r="B630" s="5"/>
      <c r="C630" s="5"/>
      <c r="D630" s="5"/>
      <c r="E630" s="5"/>
      <c r="F630" s="18"/>
      <c r="G630" s="5"/>
      <c r="H630" s="17"/>
      <c r="I630" s="5"/>
      <c r="J630" s="5"/>
      <c r="K630" s="5"/>
      <c r="L630" s="5"/>
      <c r="M630" s="5"/>
      <c r="N630" s="5"/>
      <c r="O630" s="5"/>
      <c r="P630" s="344"/>
      <c r="Q630" s="338"/>
      <c r="R630" s="338"/>
      <c r="S630" s="338"/>
      <c r="T630" s="338"/>
      <c r="U630" s="338"/>
      <c r="V630" s="338"/>
      <c r="W630" s="338"/>
      <c r="X630" s="338"/>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c r="BI630" s="5"/>
      <c r="BJ630" s="5"/>
      <c r="BK630" s="5"/>
      <c r="BL630" s="5"/>
      <c r="BM630" s="5"/>
      <c r="BN630" s="5"/>
      <c r="BO630" s="5"/>
      <c r="BP630" s="5"/>
      <c r="BQ630" s="5"/>
      <c r="BR630" s="5"/>
      <c r="BS630" s="5"/>
      <c r="BT630" s="5"/>
      <c r="BU630" s="5"/>
      <c r="BV630" s="5"/>
      <c r="BW630" s="5"/>
      <c r="BX630" s="5"/>
      <c r="BY630" s="5"/>
      <c r="BZ630" s="5"/>
      <c r="CA630" s="5"/>
      <c r="CB630" s="5"/>
      <c r="CC630" s="5"/>
      <c r="CD630" s="5"/>
      <c r="CE630" s="5"/>
      <c r="CF630" s="5"/>
      <c r="CG630" s="5"/>
      <c r="CH630" s="5"/>
      <c r="CI630" s="5"/>
      <c r="CJ630" s="5"/>
      <c r="CK630" s="6"/>
      <c r="CL630" s="6"/>
      <c r="CM630" s="6"/>
      <c r="CN630" s="6"/>
    </row>
    <row r="631" spans="1:92" x14ac:dyDescent="0.25">
      <c r="A631" s="1"/>
      <c r="B631" s="5"/>
      <c r="C631" s="5"/>
      <c r="D631" s="5"/>
      <c r="E631" s="5"/>
      <c r="F631" s="18"/>
      <c r="G631" s="5"/>
      <c r="H631" s="17"/>
      <c r="I631" s="5"/>
      <c r="J631" s="5"/>
      <c r="K631" s="5"/>
      <c r="L631" s="5"/>
      <c r="M631" s="5"/>
      <c r="N631" s="5"/>
      <c r="O631" s="5"/>
      <c r="P631" s="344"/>
      <c r="Q631" s="338"/>
      <c r="R631" s="338"/>
      <c r="S631" s="338"/>
      <c r="T631" s="338"/>
      <c r="U631" s="338"/>
      <c r="V631" s="338"/>
      <c r="W631" s="338"/>
      <c r="X631" s="338"/>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5"/>
      <c r="BK631" s="5"/>
      <c r="BL631" s="5"/>
      <c r="BM631" s="5"/>
      <c r="BN631" s="5"/>
      <c r="BO631" s="5"/>
      <c r="BP631" s="5"/>
      <c r="BQ631" s="5"/>
      <c r="BR631" s="5"/>
      <c r="BS631" s="5"/>
      <c r="BT631" s="5"/>
      <c r="BU631" s="5"/>
      <c r="BV631" s="5"/>
      <c r="BW631" s="5"/>
      <c r="BX631" s="5"/>
      <c r="BY631" s="5"/>
      <c r="BZ631" s="5"/>
      <c r="CA631" s="5"/>
      <c r="CB631" s="5"/>
      <c r="CC631" s="5"/>
      <c r="CD631" s="5"/>
      <c r="CE631" s="5"/>
      <c r="CF631" s="5"/>
      <c r="CG631" s="5"/>
      <c r="CH631" s="5"/>
      <c r="CI631" s="5"/>
      <c r="CJ631" s="5"/>
      <c r="CK631" s="6"/>
      <c r="CL631" s="6"/>
      <c r="CM631" s="6"/>
      <c r="CN631" s="6"/>
    </row>
    <row r="632" spans="1:92" x14ac:dyDescent="0.25">
      <c r="A632" s="1"/>
      <c r="B632" s="5"/>
      <c r="C632" s="5"/>
      <c r="D632" s="5"/>
      <c r="E632" s="5"/>
      <c r="F632" s="18"/>
      <c r="G632" s="5"/>
      <c r="H632" s="17"/>
      <c r="I632" s="5"/>
      <c r="J632" s="5"/>
      <c r="K632" s="5"/>
      <c r="L632" s="5"/>
      <c r="M632" s="5"/>
      <c r="N632" s="5"/>
      <c r="O632" s="5"/>
      <c r="P632" s="344"/>
      <c r="Q632" s="338"/>
      <c r="R632" s="338"/>
      <c r="S632" s="338"/>
      <c r="T632" s="338"/>
      <c r="U632" s="338"/>
      <c r="V632" s="338"/>
      <c r="W632" s="338"/>
      <c r="X632" s="338"/>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c r="BV632" s="5"/>
      <c r="BW632" s="5"/>
      <c r="BX632" s="5"/>
      <c r="BY632" s="5"/>
      <c r="BZ632" s="5"/>
      <c r="CA632" s="5"/>
      <c r="CB632" s="5"/>
      <c r="CC632" s="5"/>
      <c r="CD632" s="5"/>
      <c r="CE632" s="5"/>
      <c r="CF632" s="5"/>
      <c r="CG632" s="5"/>
      <c r="CH632" s="5"/>
      <c r="CI632" s="5"/>
      <c r="CJ632" s="5"/>
      <c r="CK632" s="6"/>
      <c r="CL632" s="6"/>
      <c r="CM632" s="6"/>
      <c r="CN632" s="6"/>
    </row>
    <row r="633" spans="1:92" x14ac:dyDescent="0.25">
      <c r="A633" s="1"/>
      <c r="B633" s="5"/>
      <c r="C633" s="5"/>
      <c r="D633" s="5"/>
      <c r="E633" s="5"/>
      <c r="F633" s="18"/>
      <c r="G633" s="5"/>
      <c r="H633" s="17"/>
      <c r="I633" s="5"/>
      <c r="J633" s="5"/>
      <c r="K633" s="5"/>
      <c r="L633" s="5"/>
      <c r="M633" s="5"/>
      <c r="N633" s="5"/>
      <c r="O633" s="5"/>
      <c r="P633" s="344"/>
      <c r="Q633" s="338"/>
      <c r="R633" s="338"/>
      <c r="S633" s="338"/>
      <c r="T633" s="338"/>
      <c r="U633" s="338"/>
      <c r="V633" s="338"/>
      <c r="W633" s="338"/>
      <c r="X633" s="338"/>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5"/>
      <c r="BV633" s="5"/>
      <c r="BW633" s="5"/>
      <c r="BX633" s="5"/>
      <c r="BY633" s="5"/>
      <c r="BZ633" s="5"/>
      <c r="CA633" s="5"/>
      <c r="CB633" s="5"/>
      <c r="CC633" s="5"/>
      <c r="CD633" s="5"/>
      <c r="CE633" s="5"/>
      <c r="CF633" s="5"/>
      <c r="CG633" s="5"/>
      <c r="CH633" s="5"/>
      <c r="CI633" s="5"/>
      <c r="CJ633" s="5"/>
      <c r="CK633" s="6"/>
      <c r="CL633" s="6"/>
      <c r="CM633" s="6"/>
      <c r="CN633" s="6"/>
    </row>
    <row r="634" spans="1:92" x14ac:dyDescent="0.25">
      <c r="A634" s="1"/>
      <c r="B634" s="5"/>
      <c r="C634" s="5"/>
      <c r="D634" s="5"/>
      <c r="E634" s="5"/>
      <c r="F634" s="18"/>
      <c r="G634" s="5"/>
      <c r="H634" s="17"/>
      <c r="I634" s="5"/>
      <c r="J634" s="5"/>
      <c r="K634" s="5"/>
      <c r="L634" s="5"/>
      <c r="M634" s="5"/>
      <c r="N634" s="5"/>
      <c r="O634" s="5"/>
      <c r="P634" s="344"/>
      <c r="Q634" s="338"/>
      <c r="R634" s="338"/>
      <c r="S634" s="338"/>
      <c r="T634" s="338"/>
      <c r="U634" s="338"/>
      <c r="V634" s="338"/>
      <c r="W634" s="338"/>
      <c r="X634" s="338"/>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c r="BX634" s="5"/>
      <c r="BY634" s="5"/>
      <c r="BZ634" s="5"/>
      <c r="CA634" s="5"/>
      <c r="CB634" s="5"/>
      <c r="CC634" s="5"/>
      <c r="CD634" s="5"/>
      <c r="CE634" s="5"/>
      <c r="CF634" s="5"/>
      <c r="CG634" s="5"/>
      <c r="CH634" s="5"/>
      <c r="CI634" s="5"/>
      <c r="CJ634" s="5"/>
      <c r="CK634" s="6"/>
      <c r="CL634" s="6"/>
      <c r="CM634" s="6"/>
      <c r="CN634" s="6"/>
    </row>
    <row r="635" spans="1:92" x14ac:dyDescent="0.25">
      <c r="A635" s="1"/>
      <c r="B635" s="5"/>
      <c r="C635" s="5"/>
      <c r="D635" s="5"/>
      <c r="E635" s="5"/>
      <c r="F635" s="18"/>
      <c r="G635" s="5"/>
      <c r="H635" s="17"/>
      <c r="I635" s="5"/>
      <c r="J635" s="5"/>
      <c r="K635" s="5"/>
      <c r="L635" s="5"/>
      <c r="M635" s="5"/>
      <c r="N635" s="5"/>
      <c r="O635" s="5"/>
      <c r="P635" s="344"/>
      <c r="Q635" s="338"/>
      <c r="R635" s="338"/>
      <c r="S635" s="338"/>
      <c r="T635" s="338"/>
      <c r="U635" s="338"/>
      <c r="V635" s="338"/>
      <c r="W635" s="338"/>
      <c r="X635" s="338"/>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c r="BT635" s="5"/>
      <c r="BU635" s="5"/>
      <c r="BV635" s="5"/>
      <c r="BW635" s="5"/>
      <c r="BX635" s="5"/>
      <c r="BY635" s="5"/>
      <c r="BZ635" s="5"/>
      <c r="CA635" s="5"/>
      <c r="CB635" s="5"/>
      <c r="CC635" s="5"/>
      <c r="CD635" s="5"/>
      <c r="CE635" s="5"/>
      <c r="CF635" s="5"/>
      <c r="CG635" s="5"/>
      <c r="CH635" s="5"/>
      <c r="CI635" s="5"/>
      <c r="CJ635" s="5"/>
      <c r="CK635" s="6"/>
      <c r="CL635" s="6"/>
      <c r="CM635" s="6"/>
      <c r="CN635" s="6"/>
    </row>
    <row r="636" spans="1:92" x14ac:dyDescent="0.25">
      <c r="A636" s="1"/>
      <c r="B636" s="5"/>
      <c r="C636" s="5"/>
      <c r="D636" s="5"/>
      <c r="E636" s="5"/>
      <c r="F636" s="18"/>
      <c r="G636" s="5"/>
      <c r="H636" s="17"/>
      <c r="I636" s="5"/>
      <c r="J636" s="5"/>
      <c r="K636" s="5"/>
      <c r="L636" s="5"/>
      <c r="M636" s="5"/>
      <c r="N636" s="5"/>
      <c r="O636" s="5"/>
      <c r="P636" s="344"/>
      <c r="Q636" s="338"/>
      <c r="R636" s="338"/>
      <c r="S636" s="338"/>
      <c r="T636" s="338"/>
      <c r="U636" s="338"/>
      <c r="V636" s="338"/>
      <c r="W636" s="338"/>
      <c r="X636" s="338"/>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5"/>
      <c r="BT636" s="5"/>
      <c r="BU636" s="5"/>
      <c r="BV636" s="5"/>
      <c r="BW636" s="5"/>
      <c r="BX636" s="5"/>
      <c r="BY636" s="5"/>
      <c r="BZ636" s="5"/>
      <c r="CA636" s="5"/>
      <c r="CB636" s="5"/>
      <c r="CC636" s="5"/>
      <c r="CD636" s="5"/>
      <c r="CE636" s="5"/>
      <c r="CF636" s="5"/>
      <c r="CG636" s="5"/>
      <c r="CH636" s="5"/>
      <c r="CI636" s="5"/>
      <c r="CJ636" s="5"/>
      <c r="CK636" s="6"/>
      <c r="CL636" s="6"/>
      <c r="CM636" s="6"/>
      <c r="CN636" s="6"/>
    </row>
    <row r="637" spans="1:92" x14ac:dyDescent="0.25">
      <c r="A637" s="1"/>
      <c r="B637" s="5"/>
      <c r="C637" s="5"/>
      <c r="D637" s="5"/>
      <c r="E637" s="5"/>
      <c r="F637" s="18"/>
      <c r="G637" s="5"/>
      <c r="H637" s="17"/>
      <c r="I637" s="5"/>
      <c r="J637" s="5"/>
      <c r="K637" s="5"/>
      <c r="L637" s="5"/>
      <c r="M637" s="5"/>
      <c r="N637" s="5"/>
      <c r="O637" s="5"/>
      <c r="P637" s="344"/>
      <c r="Q637" s="338"/>
      <c r="R637" s="338"/>
      <c r="S637" s="338"/>
      <c r="T637" s="338"/>
      <c r="U637" s="338"/>
      <c r="V637" s="338"/>
      <c r="W637" s="338"/>
      <c r="X637" s="338"/>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c r="BU637" s="5"/>
      <c r="BV637" s="5"/>
      <c r="BW637" s="5"/>
      <c r="BX637" s="5"/>
      <c r="BY637" s="5"/>
      <c r="BZ637" s="5"/>
      <c r="CA637" s="5"/>
      <c r="CB637" s="5"/>
      <c r="CC637" s="5"/>
      <c r="CD637" s="5"/>
      <c r="CE637" s="5"/>
      <c r="CF637" s="5"/>
      <c r="CG637" s="5"/>
      <c r="CH637" s="5"/>
      <c r="CI637" s="5"/>
      <c r="CJ637" s="5"/>
      <c r="CK637" s="6"/>
      <c r="CL637" s="6"/>
      <c r="CM637" s="6"/>
      <c r="CN637" s="6"/>
    </row>
    <row r="638" spans="1:92" x14ac:dyDescent="0.25">
      <c r="A638" s="1"/>
      <c r="B638" s="5"/>
      <c r="C638" s="5"/>
      <c r="D638" s="5"/>
      <c r="E638" s="5"/>
      <c r="F638" s="18"/>
      <c r="G638" s="5"/>
      <c r="H638" s="17"/>
      <c r="I638" s="5"/>
      <c r="J638" s="5"/>
      <c r="K638" s="5"/>
      <c r="L638" s="5"/>
      <c r="M638" s="5"/>
      <c r="N638" s="5"/>
      <c r="O638" s="5"/>
      <c r="P638" s="344"/>
      <c r="Q638" s="338"/>
      <c r="R638" s="338"/>
      <c r="S638" s="338"/>
      <c r="T638" s="338"/>
      <c r="U638" s="338"/>
      <c r="V638" s="338"/>
      <c r="W638" s="338"/>
      <c r="X638" s="338"/>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c r="BV638" s="5"/>
      <c r="BW638" s="5"/>
      <c r="BX638" s="5"/>
      <c r="BY638" s="5"/>
      <c r="BZ638" s="5"/>
      <c r="CA638" s="5"/>
      <c r="CB638" s="5"/>
      <c r="CC638" s="5"/>
      <c r="CD638" s="5"/>
      <c r="CE638" s="5"/>
      <c r="CF638" s="5"/>
      <c r="CG638" s="5"/>
      <c r="CH638" s="5"/>
      <c r="CI638" s="5"/>
      <c r="CJ638" s="5"/>
      <c r="CK638" s="6"/>
      <c r="CL638" s="6"/>
      <c r="CM638" s="6"/>
      <c r="CN638" s="6"/>
    </row>
    <row r="639" spans="1:92" x14ac:dyDescent="0.25">
      <c r="A639" s="1"/>
      <c r="B639" s="5"/>
      <c r="C639" s="5"/>
      <c r="D639" s="5"/>
      <c r="E639" s="5"/>
      <c r="F639" s="18"/>
      <c r="G639" s="5"/>
      <c r="H639" s="17"/>
      <c r="I639" s="5"/>
      <c r="J639" s="5"/>
      <c r="K639" s="5"/>
      <c r="L639" s="5"/>
      <c r="M639" s="5"/>
      <c r="N639" s="5"/>
      <c r="O639" s="5"/>
      <c r="P639" s="344"/>
      <c r="Q639" s="338"/>
      <c r="R639" s="338"/>
      <c r="S639" s="338"/>
      <c r="T639" s="338"/>
      <c r="U639" s="338"/>
      <c r="V639" s="338"/>
      <c r="W639" s="338"/>
      <c r="X639" s="338"/>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c r="BT639" s="5"/>
      <c r="BU639" s="5"/>
      <c r="BV639" s="5"/>
      <c r="BW639" s="5"/>
      <c r="BX639" s="5"/>
      <c r="BY639" s="5"/>
      <c r="BZ639" s="5"/>
      <c r="CA639" s="5"/>
      <c r="CB639" s="5"/>
      <c r="CC639" s="5"/>
      <c r="CD639" s="5"/>
      <c r="CE639" s="5"/>
      <c r="CF639" s="5"/>
      <c r="CG639" s="5"/>
      <c r="CH639" s="5"/>
      <c r="CI639" s="5"/>
      <c r="CJ639" s="5"/>
      <c r="CK639" s="6"/>
      <c r="CL639" s="6"/>
      <c r="CM639" s="6"/>
      <c r="CN639" s="6"/>
    </row>
    <row r="640" spans="1:92" x14ac:dyDescent="0.25">
      <c r="A640" s="1"/>
      <c r="B640" s="5"/>
      <c r="C640" s="5"/>
      <c r="D640" s="5"/>
      <c r="E640" s="5"/>
      <c r="F640" s="18"/>
      <c r="G640" s="5"/>
      <c r="H640" s="17"/>
      <c r="I640" s="5"/>
      <c r="J640" s="5"/>
      <c r="K640" s="5"/>
      <c r="L640" s="5"/>
      <c r="M640" s="5"/>
      <c r="N640" s="5"/>
      <c r="O640" s="5"/>
      <c r="P640" s="344"/>
      <c r="Q640" s="338"/>
      <c r="R640" s="338"/>
      <c r="S640" s="338"/>
      <c r="T640" s="338"/>
      <c r="U640" s="338"/>
      <c r="V640" s="338"/>
      <c r="W640" s="338"/>
      <c r="X640" s="338"/>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5"/>
      <c r="BV640" s="5"/>
      <c r="BW640" s="5"/>
      <c r="BX640" s="5"/>
      <c r="BY640" s="5"/>
      <c r="BZ640" s="5"/>
      <c r="CA640" s="5"/>
      <c r="CB640" s="5"/>
      <c r="CC640" s="5"/>
      <c r="CD640" s="5"/>
      <c r="CE640" s="5"/>
      <c r="CF640" s="5"/>
      <c r="CG640" s="5"/>
      <c r="CH640" s="5"/>
      <c r="CI640" s="5"/>
      <c r="CJ640" s="5"/>
      <c r="CK640" s="6"/>
      <c r="CL640" s="6"/>
      <c r="CM640" s="6"/>
      <c r="CN640" s="6"/>
    </row>
    <row r="641" spans="1:92" x14ac:dyDescent="0.25">
      <c r="A641" s="1"/>
      <c r="B641" s="5"/>
      <c r="C641" s="5"/>
      <c r="D641" s="5"/>
      <c r="E641" s="5"/>
      <c r="F641" s="18"/>
      <c r="G641" s="5"/>
      <c r="H641" s="17"/>
      <c r="I641" s="5"/>
      <c r="J641" s="5"/>
      <c r="K641" s="5"/>
      <c r="L641" s="5"/>
      <c r="M641" s="5"/>
      <c r="N641" s="5"/>
      <c r="O641" s="5"/>
      <c r="P641" s="344"/>
      <c r="Q641" s="338"/>
      <c r="R641" s="338"/>
      <c r="S641" s="338"/>
      <c r="T641" s="338"/>
      <c r="U641" s="338"/>
      <c r="V641" s="338"/>
      <c r="W641" s="338"/>
      <c r="X641" s="338"/>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c r="BT641" s="5"/>
      <c r="BU641" s="5"/>
      <c r="BV641" s="5"/>
      <c r="BW641" s="5"/>
      <c r="BX641" s="5"/>
      <c r="BY641" s="5"/>
      <c r="BZ641" s="5"/>
      <c r="CA641" s="5"/>
      <c r="CB641" s="5"/>
      <c r="CC641" s="5"/>
      <c r="CD641" s="5"/>
      <c r="CE641" s="5"/>
      <c r="CF641" s="5"/>
      <c r="CG641" s="5"/>
      <c r="CH641" s="5"/>
      <c r="CI641" s="5"/>
      <c r="CJ641" s="5"/>
      <c r="CK641" s="6"/>
      <c r="CL641" s="6"/>
      <c r="CM641" s="6"/>
      <c r="CN641" s="6"/>
    </row>
    <row r="642" spans="1:92" x14ac:dyDescent="0.25">
      <c r="A642" s="1"/>
      <c r="B642" s="5"/>
      <c r="C642" s="5"/>
      <c r="D642" s="5"/>
      <c r="E642" s="5"/>
      <c r="F642" s="18"/>
      <c r="G642" s="5"/>
      <c r="H642" s="17"/>
      <c r="I642" s="5"/>
      <c r="J642" s="5"/>
      <c r="K642" s="5"/>
      <c r="L642" s="5"/>
      <c r="M642" s="5"/>
      <c r="N642" s="5"/>
      <c r="O642" s="5"/>
      <c r="P642" s="344"/>
      <c r="Q642" s="338"/>
      <c r="R642" s="338"/>
      <c r="S642" s="338"/>
      <c r="T642" s="338"/>
      <c r="U642" s="338"/>
      <c r="V642" s="338"/>
      <c r="W642" s="338"/>
      <c r="X642" s="338"/>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c r="BW642" s="5"/>
      <c r="BX642" s="5"/>
      <c r="BY642" s="5"/>
      <c r="BZ642" s="5"/>
      <c r="CA642" s="5"/>
      <c r="CB642" s="5"/>
      <c r="CC642" s="5"/>
      <c r="CD642" s="5"/>
      <c r="CE642" s="5"/>
      <c r="CF642" s="5"/>
      <c r="CG642" s="5"/>
      <c r="CH642" s="5"/>
      <c r="CI642" s="5"/>
      <c r="CJ642" s="5"/>
      <c r="CK642" s="6"/>
      <c r="CL642" s="6"/>
      <c r="CM642" s="6"/>
      <c r="CN642" s="6"/>
    </row>
    <row r="643" spans="1:92" x14ac:dyDescent="0.25">
      <c r="A643" s="1"/>
      <c r="B643" s="5"/>
      <c r="C643" s="5"/>
      <c r="D643" s="5"/>
      <c r="E643" s="5"/>
      <c r="F643" s="18"/>
      <c r="G643" s="5"/>
      <c r="H643" s="17"/>
      <c r="I643" s="5"/>
      <c r="J643" s="5"/>
      <c r="K643" s="5"/>
      <c r="L643" s="5"/>
      <c r="M643" s="5"/>
      <c r="N643" s="5"/>
      <c r="O643" s="5"/>
      <c r="P643" s="344"/>
      <c r="Q643" s="338"/>
      <c r="R643" s="338"/>
      <c r="S643" s="338"/>
      <c r="T643" s="338"/>
      <c r="U643" s="338"/>
      <c r="V643" s="338"/>
      <c r="W643" s="338"/>
      <c r="X643" s="338"/>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c r="BV643" s="5"/>
      <c r="BW643" s="5"/>
      <c r="BX643" s="5"/>
      <c r="BY643" s="5"/>
      <c r="BZ643" s="5"/>
      <c r="CA643" s="5"/>
      <c r="CB643" s="5"/>
      <c r="CC643" s="5"/>
      <c r="CD643" s="5"/>
      <c r="CE643" s="5"/>
      <c r="CF643" s="5"/>
      <c r="CG643" s="5"/>
      <c r="CH643" s="5"/>
      <c r="CI643" s="5"/>
      <c r="CJ643" s="5"/>
      <c r="CK643" s="6"/>
      <c r="CL643" s="6"/>
      <c r="CM643" s="6"/>
      <c r="CN643" s="6"/>
    </row>
    <row r="644" spans="1:92" x14ac:dyDescent="0.25">
      <c r="A644" s="1"/>
      <c r="B644" s="5"/>
      <c r="C644" s="5"/>
      <c r="D644" s="5"/>
      <c r="E644" s="5"/>
      <c r="F644" s="18"/>
      <c r="G644" s="5"/>
      <c r="H644" s="17"/>
      <c r="I644" s="5"/>
      <c r="J644" s="5"/>
      <c r="K644" s="5"/>
      <c r="L644" s="5"/>
      <c r="M644" s="5"/>
      <c r="N644" s="5"/>
      <c r="O644" s="5"/>
      <c r="P644" s="344"/>
      <c r="Q644" s="338"/>
      <c r="R644" s="338"/>
      <c r="S644" s="338"/>
      <c r="T644" s="338"/>
      <c r="U644" s="338"/>
      <c r="V644" s="338"/>
      <c r="W644" s="338"/>
      <c r="X644" s="338"/>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c r="BR644" s="5"/>
      <c r="BS644" s="5"/>
      <c r="BT644" s="5"/>
      <c r="BU644" s="5"/>
      <c r="BV644" s="5"/>
      <c r="BW644" s="5"/>
      <c r="BX644" s="5"/>
      <c r="BY644" s="5"/>
      <c r="BZ644" s="5"/>
      <c r="CA644" s="5"/>
      <c r="CB644" s="5"/>
      <c r="CC644" s="5"/>
      <c r="CD644" s="5"/>
      <c r="CE644" s="5"/>
      <c r="CF644" s="5"/>
      <c r="CG644" s="5"/>
      <c r="CH644" s="5"/>
      <c r="CI644" s="5"/>
      <c r="CJ644" s="5"/>
      <c r="CK644" s="6"/>
      <c r="CL644" s="6"/>
      <c r="CM644" s="6"/>
      <c r="CN644" s="6"/>
    </row>
    <row r="645" spans="1:92" x14ac:dyDescent="0.25">
      <c r="A645" s="1"/>
      <c r="B645" s="5"/>
      <c r="C645" s="5"/>
      <c r="D645" s="5"/>
      <c r="E645" s="5"/>
      <c r="F645" s="18"/>
      <c r="G645" s="5"/>
      <c r="H645" s="17"/>
      <c r="I645" s="5"/>
      <c r="J645" s="5"/>
      <c r="K645" s="5"/>
      <c r="L645" s="5"/>
      <c r="M645" s="5"/>
      <c r="N645" s="5"/>
      <c r="O645" s="5"/>
      <c r="P645" s="344"/>
      <c r="Q645" s="338"/>
      <c r="R645" s="338"/>
      <c r="S645" s="338"/>
      <c r="T645" s="338"/>
      <c r="U645" s="338"/>
      <c r="V645" s="338"/>
      <c r="W645" s="338"/>
      <c r="X645" s="338"/>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5"/>
      <c r="BN645" s="5"/>
      <c r="BO645" s="5"/>
      <c r="BP645" s="5"/>
      <c r="BQ645" s="5"/>
      <c r="BR645" s="5"/>
      <c r="BS645" s="5"/>
      <c r="BT645" s="5"/>
      <c r="BU645" s="5"/>
      <c r="BV645" s="5"/>
      <c r="BW645" s="5"/>
      <c r="BX645" s="5"/>
      <c r="BY645" s="5"/>
      <c r="BZ645" s="5"/>
      <c r="CA645" s="5"/>
      <c r="CB645" s="5"/>
      <c r="CC645" s="5"/>
      <c r="CD645" s="5"/>
      <c r="CE645" s="5"/>
      <c r="CF645" s="5"/>
      <c r="CG645" s="5"/>
      <c r="CH645" s="5"/>
      <c r="CI645" s="5"/>
      <c r="CJ645" s="5"/>
      <c r="CK645" s="6"/>
      <c r="CL645" s="6"/>
      <c r="CM645" s="6"/>
      <c r="CN645" s="6"/>
    </row>
    <row r="646" spans="1:92" x14ac:dyDescent="0.25">
      <c r="A646" s="1"/>
      <c r="B646" s="5"/>
      <c r="C646" s="5"/>
      <c r="D646" s="5"/>
      <c r="E646" s="5"/>
      <c r="F646" s="18"/>
      <c r="G646" s="5"/>
      <c r="H646" s="17"/>
      <c r="I646" s="5"/>
      <c r="J646" s="5"/>
      <c r="K646" s="5"/>
      <c r="L646" s="5"/>
      <c r="M646" s="5"/>
      <c r="N646" s="5"/>
      <c r="O646" s="5"/>
      <c r="P646" s="344"/>
      <c r="Q646" s="338"/>
      <c r="R646" s="338"/>
      <c r="S646" s="338"/>
      <c r="T646" s="338"/>
      <c r="U646" s="338"/>
      <c r="V646" s="338"/>
      <c r="W646" s="338"/>
      <c r="X646" s="338"/>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5"/>
      <c r="BO646" s="5"/>
      <c r="BP646" s="5"/>
      <c r="BQ646" s="5"/>
      <c r="BR646" s="5"/>
      <c r="BS646" s="5"/>
      <c r="BT646" s="5"/>
      <c r="BU646" s="5"/>
      <c r="BV646" s="5"/>
      <c r="BW646" s="5"/>
      <c r="BX646" s="5"/>
      <c r="BY646" s="5"/>
      <c r="BZ646" s="5"/>
      <c r="CA646" s="5"/>
      <c r="CB646" s="5"/>
      <c r="CC646" s="5"/>
      <c r="CD646" s="5"/>
      <c r="CE646" s="5"/>
      <c r="CF646" s="5"/>
      <c r="CG646" s="5"/>
      <c r="CH646" s="5"/>
      <c r="CI646" s="5"/>
      <c r="CJ646" s="5"/>
      <c r="CK646" s="6"/>
      <c r="CL646" s="6"/>
      <c r="CM646" s="6"/>
      <c r="CN646" s="6"/>
    </row>
    <row r="647" spans="1:92" x14ac:dyDescent="0.25">
      <c r="A647" s="1"/>
      <c r="B647" s="5"/>
      <c r="C647" s="5"/>
      <c r="D647" s="5"/>
      <c r="E647" s="5"/>
      <c r="F647" s="18"/>
      <c r="G647" s="5"/>
      <c r="H647" s="17"/>
      <c r="I647" s="5"/>
      <c r="J647" s="5"/>
      <c r="K647" s="5"/>
      <c r="L647" s="5"/>
      <c r="M647" s="5"/>
      <c r="N647" s="5"/>
      <c r="O647" s="5"/>
      <c r="P647" s="344"/>
      <c r="Q647" s="338"/>
      <c r="R647" s="338"/>
      <c r="S647" s="338"/>
      <c r="T647" s="338"/>
      <c r="U647" s="338"/>
      <c r="V647" s="338"/>
      <c r="W647" s="338"/>
      <c r="X647" s="338"/>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5"/>
      <c r="BO647" s="5"/>
      <c r="BP647" s="5"/>
      <c r="BQ647" s="5"/>
      <c r="BR647" s="5"/>
      <c r="BS647" s="5"/>
      <c r="BT647" s="5"/>
      <c r="BU647" s="5"/>
      <c r="BV647" s="5"/>
      <c r="BW647" s="5"/>
      <c r="BX647" s="5"/>
      <c r="BY647" s="5"/>
      <c r="BZ647" s="5"/>
      <c r="CA647" s="5"/>
      <c r="CB647" s="5"/>
      <c r="CC647" s="5"/>
      <c r="CD647" s="5"/>
      <c r="CE647" s="5"/>
      <c r="CF647" s="5"/>
      <c r="CG647" s="5"/>
      <c r="CH647" s="5"/>
      <c r="CI647" s="5"/>
      <c r="CJ647" s="5"/>
      <c r="CK647" s="6"/>
      <c r="CL647" s="6"/>
      <c r="CM647" s="6"/>
      <c r="CN647" s="6"/>
    </row>
    <row r="648" spans="1:92" x14ac:dyDescent="0.25">
      <c r="A648" s="1"/>
      <c r="B648" s="5"/>
      <c r="C648" s="5"/>
      <c r="D648" s="5"/>
      <c r="E648" s="5"/>
      <c r="F648" s="18"/>
      <c r="G648" s="5"/>
      <c r="H648" s="17"/>
      <c r="I648" s="5"/>
      <c r="J648" s="5"/>
      <c r="K648" s="5"/>
      <c r="L648" s="5"/>
      <c r="M648" s="5"/>
      <c r="N648" s="5"/>
      <c r="O648" s="5"/>
      <c r="P648" s="344"/>
      <c r="Q648" s="338"/>
      <c r="R648" s="338"/>
      <c r="S648" s="338"/>
      <c r="T648" s="338"/>
      <c r="U648" s="338"/>
      <c r="V648" s="338"/>
      <c r="W648" s="338"/>
      <c r="X648" s="338"/>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5"/>
      <c r="BQ648" s="5"/>
      <c r="BR648" s="5"/>
      <c r="BS648" s="5"/>
      <c r="BT648" s="5"/>
      <c r="BU648" s="5"/>
      <c r="BV648" s="5"/>
      <c r="BW648" s="5"/>
      <c r="BX648" s="5"/>
      <c r="BY648" s="5"/>
      <c r="BZ648" s="5"/>
      <c r="CA648" s="5"/>
      <c r="CB648" s="5"/>
      <c r="CC648" s="5"/>
      <c r="CD648" s="5"/>
      <c r="CE648" s="5"/>
      <c r="CF648" s="5"/>
      <c r="CG648" s="5"/>
      <c r="CH648" s="5"/>
      <c r="CI648" s="5"/>
      <c r="CJ648" s="5"/>
      <c r="CK648" s="6"/>
      <c r="CL648" s="6"/>
      <c r="CM648" s="6"/>
      <c r="CN648" s="6"/>
    </row>
    <row r="649" spans="1:92" x14ac:dyDescent="0.25">
      <c r="A649" s="1"/>
      <c r="B649" s="5"/>
      <c r="C649" s="5"/>
      <c r="D649" s="5"/>
      <c r="E649" s="5"/>
      <c r="F649" s="18"/>
      <c r="G649" s="5"/>
      <c r="H649" s="17"/>
      <c r="I649" s="5"/>
      <c r="J649" s="5"/>
      <c r="K649" s="5"/>
      <c r="L649" s="5"/>
      <c r="M649" s="5"/>
      <c r="N649" s="5"/>
      <c r="O649" s="5"/>
      <c r="P649" s="344"/>
      <c r="Q649" s="338"/>
      <c r="R649" s="338"/>
      <c r="S649" s="338"/>
      <c r="T649" s="338"/>
      <c r="U649" s="338"/>
      <c r="V649" s="338"/>
      <c r="W649" s="338"/>
      <c r="X649" s="338"/>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5"/>
      <c r="BO649" s="5"/>
      <c r="BP649" s="5"/>
      <c r="BQ649" s="5"/>
      <c r="BR649" s="5"/>
      <c r="BS649" s="5"/>
      <c r="BT649" s="5"/>
      <c r="BU649" s="5"/>
      <c r="BV649" s="5"/>
      <c r="BW649" s="5"/>
      <c r="BX649" s="5"/>
      <c r="BY649" s="5"/>
      <c r="BZ649" s="5"/>
      <c r="CA649" s="5"/>
      <c r="CB649" s="5"/>
      <c r="CC649" s="5"/>
      <c r="CD649" s="5"/>
      <c r="CE649" s="5"/>
      <c r="CF649" s="5"/>
      <c r="CG649" s="5"/>
      <c r="CH649" s="5"/>
      <c r="CI649" s="5"/>
      <c r="CJ649" s="5"/>
      <c r="CK649" s="6"/>
      <c r="CL649" s="6"/>
      <c r="CM649" s="6"/>
      <c r="CN649" s="6"/>
    </row>
    <row r="650" spans="1:92" x14ac:dyDescent="0.25">
      <c r="A650" s="1"/>
      <c r="B650" s="5"/>
      <c r="C650" s="5"/>
      <c r="D650" s="5"/>
      <c r="E650" s="5"/>
      <c r="F650" s="18"/>
      <c r="G650" s="5"/>
      <c r="H650" s="17"/>
      <c r="I650" s="5"/>
      <c r="J650" s="5"/>
      <c r="K650" s="5"/>
      <c r="L650" s="5"/>
      <c r="M650" s="5"/>
      <c r="N650" s="5"/>
      <c r="O650" s="5"/>
      <c r="P650" s="344"/>
      <c r="Q650" s="338"/>
      <c r="R650" s="338"/>
      <c r="S650" s="338"/>
      <c r="T650" s="338"/>
      <c r="U650" s="338"/>
      <c r="V650" s="338"/>
      <c r="W650" s="338"/>
      <c r="X650" s="338"/>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5"/>
      <c r="BQ650" s="5"/>
      <c r="BR650" s="5"/>
      <c r="BS650" s="5"/>
      <c r="BT650" s="5"/>
      <c r="BU650" s="5"/>
      <c r="BV650" s="5"/>
      <c r="BW650" s="5"/>
      <c r="BX650" s="5"/>
      <c r="BY650" s="5"/>
      <c r="BZ650" s="5"/>
      <c r="CA650" s="5"/>
      <c r="CB650" s="5"/>
      <c r="CC650" s="5"/>
      <c r="CD650" s="5"/>
      <c r="CE650" s="5"/>
      <c r="CF650" s="5"/>
      <c r="CG650" s="5"/>
      <c r="CH650" s="5"/>
      <c r="CI650" s="5"/>
      <c r="CJ650" s="5"/>
      <c r="CK650" s="6"/>
      <c r="CL650" s="6"/>
      <c r="CM650" s="6"/>
      <c r="CN650" s="6"/>
    </row>
    <row r="651" spans="1:92" x14ac:dyDescent="0.25">
      <c r="A651" s="1"/>
      <c r="B651" s="5"/>
      <c r="C651" s="5"/>
      <c r="D651" s="5"/>
      <c r="E651" s="5"/>
      <c r="F651" s="18"/>
      <c r="G651" s="5"/>
      <c r="H651" s="17"/>
      <c r="I651" s="5"/>
      <c r="J651" s="5"/>
      <c r="K651" s="5"/>
      <c r="L651" s="5"/>
      <c r="M651" s="5"/>
      <c r="N651" s="5"/>
      <c r="O651" s="5"/>
      <c r="P651" s="344"/>
      <c r="Q651" s="338"/>
      <c r="R651" s="338"/>
      <c r="S651" s="338"/>
      <c r="T651" s="338"/>
      <c r="U651" s="338"/>
      <c r="V651" s="338"/>
      <c r="W651" s="338"/>
      <c r="X651" s="338"/>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5"/>
      <c r="BQ651" s="5"/>
      <c r="BR651" s="5"/>
      <c r="BS651" s="5"/>
      <c r="BT651" s="5"/>
      <c r="BU651" s="5"/>
      <c r="BV651" s="5"/>
      <c r="BW651" s="5"/>
      <c r="BX651" s="5"/>
      <c r="BY651" s="5"/>
      <c r="BZ651" s="5"/>
      <c r="CA651" s="5"/>
      <c r="CB651" s="5"/>
      <c r="CC651" s="5"/>
      <c r="CD651" s="5"/>
      <c r="CE651" s="5"/>
      <c r="CF651" s="5"/>
      <c r="CG651" s="5"/>
      <c r="CH651" s="5"/>
      <c r="CI651" s="5"/>
      <c r="CJ651" s="5"/>
      <c r="CK651" s="6"/>
      <c r="CL651" s="6"/>
      <c r="CM651" s="6"/>
      <c r="CN651" s="6"/>
    </row>
    <row r="652" spans="1:92" x14ac:dyDescent="0.25">
      <c r="A652" s="1"/>
      <c r="B652" s="5"/>
      <c r="C652" s="5"/>
      <c r="D652" s="5"/>
      <c r="E652" s="5"/>
      <c r="F652" s="18"/>
      <c r="G652" s="5"/>
      <c r="H652" s="17"/>
      <c r="I652" s="5"/>
      <c r="J652" s="5"/>
      <c r="K652" s="5"/>
      <c r="L652" s="5"/>
      <c r="M652" s="5"/>
      <c r="N652" s="5"/>
      <c r="O652" s="5"/>
      <c r="P652" s="344"/>
      <c r="Q652" s="338"/>
      <c r="R652" s="338"/>
      <c r="S652" s="338"/>
      <c r="T652" s="338"/>
      <c r="U652" s="338"/>
      <c r="V652" s="338"/>
      <c r="W652" s="338"/>
      <c r="X652" s="338"/>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c r="BO652" s="5"/>
      <c r="BP652" s="5"/>
      <c r="BQ652" s="5"/>
      <c r="BR652" s="5"/>
      <c r="BS652" s="5"/>
      <c r="BT652" s="5"/>
      <c r="BU652" s="5"/>
      <c r="BV652" s="5"/>
      <c r="BW652" s="5"/>
      <c r="BX652" s="5"/>
      <c r="BY652" s="5"/>
      <c r="BZ652" s="5"/>
      <c r="CA652" s="5"/>
      <c r="CB652" s="5"/>
      <c r="CC652" s="5"/>
      <c r="CD652" s="5"/>
      <c r="CE652" s="5"/>
      <c r="CF652" s="5"/>
      <c r="CG652" s="5"/>
      <c r="CH652" s="5"/>
      <c r="CI652" s="5"/>
      <c r="CJ652" s="5"/>
      <c r="CK652" s="6"/>
      <c r="CL652" s="6"/>
      <c r="CM652" s="6"/>
      <c r="CN652" s="6"/>
    </row>
    <row r="653" spans="1:92" x14ac:dyDescent="0.25">
      <c r="A653" s="1"/>
      <c r="B653" s="5"/>
      <c r="C653" s="5"/>
      <c r="D653" s="5"/>
      <c r="E653" s="5"/>
      <c r="F653" s="18"/>
      <c r="G653" s="5"/>
      <c r="H653" s="17"/>
      <c r="I653" s="5"/>
      <c r="J653" s="5"/>
      <c r="K653" s="5"/>
      <c r="L653" s="5"/>
      <c r="M653" s="5"/>
      <c r="N653" s="5"/>
      <c r="O653" s="5"/>
      <c r="P653" s="344"/>
      <c r="Q653" s="338"/>
      <c r="R653" s="338"/>
      <c r="S653" s="338"/>
      <c r="T653" s="338"/>
      <c r="U653" s="338"/>
      <c r="V653" s="338"/>
      <c r="W653" s="338"/>
      <c r="X653" s="338"/>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5"/>
      <c r="BT653" s="5"/>
      <c r="BU653" s="5"/>
      <c r="BV653" s="5"/>
      <c r="BW653" s="5"/>
      <c r="BX653" s="5"/>
      <c r="BY653" s="5"/>
      <c r="BZ653" s="5"/>
      <c r="CA653" s="5"/>
      <c r="CB653" s="5"/>
      <c r="CC653" s="5"/>
      <c r="CD653" s="5"/>
      <c r="CE653" s="5"/>
      <c r="CF653" s="5"/>
      <c r="CG653" s="5"/>
      <c r="CH653" s="5"/>
      <c r="CI653" s="5"/>
      <c r="CJ653" s="5"/>
      <c r="CK653" s="6"/>
      <c r="CL653" s="6"/>
      <c r="CM653" s="6"/>
      <c r="CN653" s="6"/>
    </row>
    <row r="654" spans="1:92" x14ac:dyDescent="0.25">
      <c r="A654" s="1"/>
      <c r="B654" s="5"/>
      <c r="C654" s="5"/>
      <c r="D654" s="5"/>
      <c r="E654" s="5"/>
      <c r="F654" s="18"/>
      <c r="G654" s="5"/>
      <c r="H654" s="17"/>
      <c r="I654" s="5"/>
      <c r="J654" s="5"/>
      <c r="K654" s="5"/>
      <c r="L654" s="5"/>
      <c r="M654" s="5"/>
      <c r="N654" s="5"/>
      <c r="O654" s="5"/>
      <c r="P654" s="344"/>
      <c r="Q654" s="338"/>
      <c r="R654" s="338"/>
      <c r="S654" s="338"/>
      <c r="T654" s="338"/>
      <c r="U654" s="338"/>
      <c r="V654" s="338"/>
      <c r="W654" s="338"/>
      <c r="X654" s="338"/>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5"/>
      <c r="CH654" s="5"/>
      <c r="CI654" s="5"/>
      <c r="CJ654" s="5"/>
      <c r="CK654" s="6"/>
      <c r="CL654" s="6"/>
      <c r="CM654" s="6"/>
      <c r="CN654" s="6"/>
    </row>
    <row r="655" spans="1:92" x14ac:dyDescent="0.25">
      <c r="A655" s="1"/>
      <c r="B655" s="5"/>
      <c r="C655" s="5"/>
      <c r="D655" s="5"/>
      <c r="E655" s="5"/>
      <c r="F655" s="18"/>
      <c r="G655" s="5"/>
      <c r="H655" s="17"/>
      <c r="I655" s="5"/>
      <c r="J655" s="5"/>
      <c r="K655" s="5"/>
      <c r="L655" s="5"/>
      <c r="M655" s="5"/>
      <c r="N655" s="5"/>
      <c r="O655" s="5"/>
      <c r="P655" s="344"/>
      <c r="Q655" s="338"/>
      <c r="R655" s="338"/>
      <c r="S655" s="338"/>
      <c r="T655" s="338"/>
      <c r="U655" s="338"/>
      <c r="V655" s="338"/>
      <c r="W655" s="338"/>
      <c r="X655" s="338"/>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c r="CF655" s="5"/>
      <c r="CG655" s="5"/>
      <c r="CH655" s="5"/>
      <c r="CI655" s="5"/>
      <c r="CJ655" s="5"/>
      <c r="CK655" s="6"/>
      <c r="CL655" s="6"/>
      <c r="CM655" s="6"/>
      <c r="CN655" s="6"/>
    </row>
    <row r="656" spans="1:92" x14ac:dyDescent="0.25">
      <c r="A656" s="1"/>
      <c r="B656" s="5"/>
      <c r="C656" s="5"/>
      <c r="D656" s="5"/>
      <c r="E656" s="5"/>
      <c r="F656" s="18"/>
      <c r="G656" s="5"/>
      <c r="H656" s="17"/>
      <c r="I656" s="5"/>
      <c r="J656" s="5"/>
      <c r="K656" s="5"/>
      <c r="L656" s="5"/>
      <c r="M656" s="5"/>
      <c r="N656" s="5"/>
      <c r="O656" s="5"/>
      <c r="P656" s="344"/>
      <c r="Q656" s="338"/>
      <c r="R656" s="338"/>
      <c r="S656" s="338"/>
      <c r="T656" s="338"/>
      <c r="U656" s="338"/>
      <c r="V656" s="338"/>
      <c r="W656" s="338"/>
      <c r="X656" s="338"/>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c r="BV656" s="5"/>
      <c r="BW656" s="5"/>
      <c r="BX656" s="5"/>
      <c r="BY656" s="5"/>
      <c r="BZ656" s="5"/>
      <c r="CA656" s="5"/>
      <c r="CB656" s="5"/>
      <c r="CC656" s="5"/>
      <c r="CD656" s="5"/>
      <c r="CE656" s="5"/>
      <c r="CF656" s="5"/>
      <c r="CG656" s="5"/>
      <c r="CH656" s="5"/>
      <c r="CI656" s="5"/>
      <c r="CJ656" s="5"/>
      <c r="CK656" s="6"/>
      <c r="CL656" s="6"/>
      <c r="CM656" s="6"/>
      <c r="CN656" s="6"/>
    </row>
    <row r="657" spans="1:92" x14ac:dyDescent="0.25">
      <c r="A657" s="1"/>
      <c r="B657" s="5"/>
      <c r="C657" s="5"/>
      <c r="D657" s="5"/>
      <c r="E657" s="5"/>
      <c r="F657" s="18"/>
      <c r="G657" s="5"/>
      <c r="H657" s="17"/>
      <c r="I657" s="5"/>
      <c r="J657" s="5"/>
      <c r="K657" s="5"/>
      <c r="L657" s="5"/>
      <c r="M657" s="5"/>
      <c r="N657" s="5"/>
      <c r="O657" s="5"/>
      <c r="P657" s="344"/>
      <c r="Q657" s="338"/>
      <c r="R657" s="338"/>
      <c r="S657" s="338"/>
      <c r="T657" s="338"/>
      <c r="U657" s="338"/>
      <c r="V657" s="338"/>
      <c r="W657" s="338"/>
      <c r="X657" s="338"/>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c r="CA657" s="5"/>
      <c r="CB657" s="5"/>
      <c r="CC657" s="5"/>
      <c r="CD657" s="5"/>
      <c r="CE657" s="5"/>
      <c r="CF657" s="5"/>
      <c r="CG657" s="5"/>
      <c r="CH657" s="5"/>
      <c r="CI657" s="5"/>
      <c r="CJ657" s="5"/>
      <c r="CK657" s="6"/>
      <c r="CL657" s="6"/>
      <c r="CM657" s="6"/>
      <c r="CN657" s="6"/>
    </row>
    <row r="658" spans="1:92" x14ac:dyDescent="0.25">
      <c r="A658" s="1"/>
      <c r="B658" s="5"/>
      <c r="C658" s="5"/>
      <c r="D658" s="5"/>
      <c r="E658" s="5"/>
      <c r="F658" s="18"/>
      <c r="G658" s="5"/>
      <c r="H658" s="17"/>
      <c r="I658" s="5"/>
      <c r="J658" s="5"/>
      <c r="K658" s="5"/>
      <c r="L658" s="5"/>
      <c r="M658" s="5"/>
      <c r="N658" s="5"/>
      <c r="O658" s="5"/>
      <c r="P658" s="344"/>
      <c r="Q658" s="338"/>
      <c r="R658" s="338"/>
      <c r="S658" s="338"/>
      <c r="T658" s="338"/>
      <c r="U658" s="338"/>
      <c r="V658" s="338"/>
      <c r="W658" s="338"/>
      <c r="X658" s="338"/>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c r="CA658" s="5"/>
      <c r="CB658" s="5"/>
      <c r="CC658" s="5"/>
      <c r="CD658" s="5"/>
      <c r="CE658" s="5"/>
      <c r="CF658" s="5"/>
      <c r="CG658" s="5"/>
      <c r="CH658" s="5"/>
      <c r="CI658" s="5"/>
      <c r="CJ658" s="5"/>
      <c r="CK658" s="6"/>
      <c r="CL658" s="6"/>
      <c r="CM658" s="6"/>
      <c r="CN658" s="6"/>
    </row>
    <row r="659" spans="1:92" x14ac:dyDescent="0.25">
      <c r="A659" s="1"/>
      <c r="B659" s="5"/>
      <c r="C659" s="5"/>
      <c r="D659" s="5"/>
      <c r="E659" s="5"/>
      <c r="F659" s="18"/>
      <c r="G659" s="5"/>
      <c r="H659" s="17"/>
      <c r="I659" s="5"/>
      <c r="J659" s="5"/>
      <c r="K659" s="5"/>
      <c r="L659" s="5"/>
      <c r="M659" s="5"/>
      <c r="N659" s="5"/>
      <c r="O659" s="5"/>
      <c r="P659" s="344"/>
      <c r="Q659" s="338"/>
      <c r="R659" s="338"/>
      <c r="S659" s="338"/>
      <c r="T659" s="338"/>
      <c r="U659" s="338"/>
      <c r="V659" s="338"/>
      <c r="W659" s="338"/>
      <c r="X659" s="338"/>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5"/>
      <c r="CK659" s="6"/>
      <c r="CL659" s="6"/>
      <c r="CM659" s="6"/>
      <c r="CN659" s="6"/>
    </row>
    <row r="660" spans="1:92" x14ac:dyDescent="0.25">
      <c r="A660" s="1"/>
      <c r="B660" s="5"/>
      <c r="C660" s="5"/>
      <c r="D660" s="5"/>
      <c r="E660" s="5"/>
      <c r="F660" s="18"/>
      <c r="G660" s="5"/>
      <c r="H660" s="17"/>
      <c r="I660" s="5"/>
      <c r="J660" s="5"/>
      <c r="K660" s="5"/>
      <c r="L660" s="5"/>
      <c r="M660" s="5"/>
      <c r="N660" s="5"/>
      <c r="O660" s="5"/>
      <c r="P660" s="344"/>
      <c r="Q660" s="338"/>
      <c r="R660" s="338"/>
      <c r="S660" s="338"/>
      <c r="T660" s="338"/>
      <c r="U660" s="338"/>
      <c r="V660" s="338"/>
      <c r="W660" s="338"/>
      <c r="X660" s="338"/>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c r="CA660" s="5"/>
      <c r="CB660" s="5"/>
      <c r="CC660" s="5"/>
      <c r="CD660" s="5"/>
      <c r="CE660" s="5"/>
      <c r="CF660" s="5"/>
      <c r="CG660" s="5"/>
      <c r="CH660" s="5"/>
      <c r="CI660" s="5"/>
      <c r="CJ660" s="5"/>
      <c r="CK660" s="6"/>
      <c r="CL660" s="6"/>
      <c r="CM660" s="6"/>
      <c r="CN660" s="6"/>
    </row>
    <row r="661" spans="1:92" x14ac:dyDescent="0.25">
      <c r="A661" s="1"/>
      <c r="B661" s="5"/>
      <c r="C661" s="5"/>
      <c r="D661" s="5"/>
      <c r="E661" s="5"/>
      <c r="F661" s="18"/>
      <c r="G661" s="5"/>
      <c r="H661" s="17"/>
      <c r="I661" s="5"/>
      <c r="J661" s="5"/>
      <c r="K661" s="5"/>
      <c r="L661" s="5"/>
      <c r="M661" s="5"/>
      <c r="N661" s="5"/>
      <c r="O661" s="5"/>
      <c r="P661" s="344"/>
      <c r="Q661" s="338"/>
      <c r="R661" s="338"/>
      <c r="S661" s="338"/>
      <c r="T661" s="338"/>
      <c r="U661" s="338"/>
      <c r="V661" s="338"/>
      <c r="W661" s="338"/>
      <c r="X661" s="338"/>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c r="CA661" s="5"/>
      <c r="CB661" s="5"/>
      <c r="CC661" s="5"/>
      <c r="CD661" s="5"/>
      <c r="CE661" s="5"/>
      <c r="CF661" s="5"/>
      <c r="CG661" s="5"/>
      <c r="CH661" s="5"/>
      <c r="CI661" s="5"/>
      <c r="CJ661" s="5"/>
      <c r="CK661" s="6"/>
      <c r="CL661" s="6"/>
      <c r="CM661" s="6"/>
      <c r="CN661" s="6"/>
    </row>
    <row r="662" spans="1:92" x14ac:dyDescent="0.25">
      <c r="A662" s="1"/>
      <c r="B662" s="5"/>
      <c r="C662" s="5"/>
      <c r="D662" s="5"/>
      <c r="E662" s="5"/>
      <c r="F662" s="18"/>
      <c r="G662" s="5"/>
      <c r="H662" s="17"/>
      <c r="I662" s="5"/>
      <c r="J662" s="5"/>
      <c r="K662" s="5"/>
      <c r="L662" s="5"/>
      <c r="M662" s="5"/>
      <c r="N662" s="5"/>
      <c r="O662" s="5"/>
      <c r="P662" s="344"/>
      <c r="Q662" s="338"/>
      <c r="R662" s="338"/>
      <c r="S662" s="338"/>
      <c r="T662" s="338"/>
      <c r="U662" s="338"/>
      <c r="V662" s="338"/>
      <c r="W662" s="338"/>
      <c r="X662" s="338"/>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c r="BX662" s="5"/>
      <c r="BY662" s="5"/>
      <c r="BZ662" s="5"/>
      <c r="CA662" s="5"/>
      <c r="CB662" s="5"/>
      <c r="CC662" s="5"/>
      <c r="CD662" s="5"/>
      <c r="CE662" s="5"/>
      <c r="CF662" s="5"/>
      <c r="CG662" s="5"/>
      <c r="CH662" s="5"/>
      <c r="CI662" s="5"/>
      <c r="CJ662" s="5"/>
      <c r="CK662" s="6"/>
      <c r="CL662" s="6"/>
      <c r="CM662" s="6"/>
      <c r="CN662" s="6"/>
    </row>
    <row r="663" spans="1:92" x14ac:dyDescent="0.25">
      <c r="A663" s="1"/>
      <c r="B663" s="5"/>
      <c r="C663" s="5"/>
      <c r="D663" s="5"/>
      <c r="E663" s="5"/>
      <c r="F663" s="18"/>
      <c r="G663" s="5"/>
      <c r="H663" s="17"/>
      <c r="I663" s="5"/>
      <c r="J663" s="5"/>
      <c r="K663" s="5"/>
      <c r="L663" s="5"/>
      <c r="M663" s="5"/>
      <c r="N663" s="5"/>
      <c r="O663" s="5"/>
      <c r="P663" s="344"/>
      <c r="Q663" s="338"/>
      <c r="R663" s="338"/>
      <c r="S663" s="338"/>
      <c r="T663" s="338"/>
      <c r="U663" s="338"/>
      <c r="V663" s="338"/>
      <c r="W663" s="338"/>
      <c r="X663" s="338"/>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c r="BX663" s="5"/>
      <c r="BY663" s="5"/>
      <c r="BZ663" s="5"/>
      <c r="CA663" s="5"/>
      <c r="CB663" s="5"/>
      <c r="CC663" s="5"/>
      <c r="CD663" s="5"/>
      <c r="CE663" s="5"/>
      <c r="CF663" s="5"/>
      <c r="CG663" s="5"/>
      <c r="CH663" s="5"/>
      <c r="CI663" s="5"/>
      <c r="CJ663" s="5"/>
      <c r="CK663" s="6"/>
      <c r="CL663" s="6"/>
      <c r="CM663" s="6"/>
      <c r="CN663" s="6"/>
    </row>
    <row r="664" spans="1:92" x14ac:dyDescent="0.25">
      <c r="A664" s="1"/>
      <c r="B664" s="5"/>
      <c r="C664" s="5"/>
      <c r="D664" s="5"/>
      <c r="E664" s="5"/>
      <c r="F664" s="18"/>
      <c r="G664" s="5"/>
      <c r="H664" s="17"/>
      <c r="I664" s="5"/>
      <c r="J664" s="5"/>
      <c r="K664" s="5"/>
      <c r="L664" s="5"/>
      <c r="M664" s="5"/>
      <c r="N664" s="5"/>
      <c r="O664" s="5"/>
      <c r="P664" s="344"/>
      <c r="Q664" s="338"/>
      <c r="R664" s="338"/>
      <c r="S664" s="338"/>
      <c r="T664" s="338"/>
      <c r="U664" s="338"/>
      <c r="V664" s="338"/>
      <c r="W664" s="338"/>
      <c r="X664" s="338"/>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c r="BW664" s="5"/>
      <c r="BX664" s="5"/>
      <c r="BY664" s="5"/>
      <c r="BZ664" s="5"/>
      <c r="CA664" s="5"/>
      <c r="CB664" s="5"/>
      <c r="CC664" s="5"/>
      <c r="CD664" s="5"/>
      <c r="CE664" s="5"/>
      <c r="CF664" s="5"/>
      <c r="CG664" s="5"/>
      <c r="CH664" s="5"/>
      <c r="CI664" s="5"/>
      <c r="CJ664" s="5"/>
      <c r="CK664" s="6"/>
      <c r="CL664" s="6"/>
      <c r="CM664" s="6"/>
      <c r="CN664" s="6"/>
    </row>
    <row r="665" spans="1:92" x14ac:dyDescent="0.25">
      <c r="A665" s="1"/>
      <c r="B665" s="5"/>
      <c r="C665" s="5"/>
      <c r="D665" s="5"/>
      <c r="E665" s="5"/>
      <c r="F665" s="18"/>
      <c r="G665" s="5"/>
      <c r="H665" s="17"/>
      <c r="I665" s="5"/>
      <c r="J665" s="5"/>
      <c r="K665" s="5"/>
      <c r="L665" s="5"/>
      <c r="M665" s="5"/>
      <c r="N665" s="5"/>
      <c r="O665" s="5"/>
      <c r="P665" s="344"/>
      <c r="Q665" s="338"/>
      <c r="R665" s="338"/>
      <c r="S665" s="338"/>
      <c r="T665" s="338"/>
      <c r="U665" s="338"/>
      <c r="V665" s="338"/>
      <c r="W665" s="338"/>
      <c r="X665" s="338"/>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5"/>
      <c r="BR665" s="5"/>
      <c r="BS665" s="5"/>
      <c r="BT665" s="5"/>
      <c r="BU665" s="5"/>
      <c r="BV665" s="5"/>
      <c r="BW665" s="5"/>
      <c r="BX665" s="5"/>
      <c r="BY665" s="5"/>
      <c r="BZ665" s="5"/>
      <c r="CA665" s="5"/>
      <c r="CB665" s="5"/>
      <c r="CC665" s="5"/>
      <c r="CD665" s="5"/>
      <c r="CE665" s="5"/>
      <c r="CF665" s="5"/>
      <c r="CG665" s="5"/>
      <c r="CH665" s="5"/>
      <c r="CI665" s="5"/>
      <c r="CJ665" s="5"/>
      <c r="CK665" s="6"/>
      <c r="CL665" s="6"/>
      <c r="CM665" s="6"/>
      <c r="CN665" s="6"/>
    </row>
    <row r="666" spans="1:92" x14ac:dyDescent="0.25">
      <c r="A666" s="1"/>
      <c r="B666" s="5"/>
      <c r="C666" s="5"/>
      <c r="D666" s="5"/>
      <c r="E666" s="5"/>
      <c r="F666" s="18"/>
      <c r="G666" s="5"/>
      <c r="H666" s="17"/>
      <c r="I666" s="5"/>
      <c r="J666" s="5"/>
      <c r="K666" s="5"/>
      <c r="L666" s="5"/>
      <c r="M666" s="5"/>
      <c r="N666" s="5"/>
      <c r="O666" s="5"/>
      <c r="P666" s="344"/>
      <c r="Q666" s="338"/>
      <c r="R666" s="338"/>
      <c r="S666" s="338"/>
      <c r="T666" s="338"/>
      <c r="U666" s="338"/>
      <c r="V666" s="338"/>
      <c r="W666" s="338"/>
      <c r="X666" s="338"/>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5"/>
      <c r="BR666" s="5"/>
      <c r="BS666" s="5"/>
      <c r="BT666" s="5"/>
      <c r="BU666" s="5"/>
      <c r="BV666" s="5"/>
      <c r="BW666" s="5"/>
      <c r="BX666" s="5"/>
      <c r="BY666" s="5"/>
      <c r="BZ666" s="5"/>
      <c r="CA666" s="5"/>
      <c r="CB666" s="5"/>
      <c r="CC666" s="5"/>
      <c r="CD666" s="5"/>
      <c r="CE666" s="5"/>
      <c r="CF666" s="5"/>
      <c r="CG666" s="5"/>
      <c r="CH666" s="5"/>
      <c r="CI666" s="5"/>
      <c r="CJ666" s="5"/>
      <c r="CK666" s="6"/>
      <c r="CL666" s="6"/>
      <c r="CM666" s="6"/>
      <c r="CN666" s="6"/>
    </row>
    <row r="667" spans="1:92" x14ac:dyDescent="0.25">
      <c r="A667" s="1"/>
      <c r="B667" s="5"/>
      <c r="C667" s="5"/>
      <c r="D667" s="5"/>
      <c r="E667" s="5"/>
      <c r="F667" s="18"/>
      <c r="G667" s="5"/>
      <c r="H667" s="17"/>
      <c r="I667" s="5"/>
      <c r="J667" s="5"/>
      <c r="K667" s="5"/>
      <c r="L667" s="5"/>
      <c r="M667" s="5"/>
      <c r="N667" s="5"/>
      <c r="O667" s="5"/>
      <c r="P667" s="344"/>
      <c r="Q667" s="338"/>
      <c r="R667" s="338"/>
      <c r="S667" s="338"/>
      <c r="T667" s="338"/>
      <c r="U667" s="338"/>
      <c r="V667" s="338"/>
      <c r="W667" s="338"/>
      <c r="X667" s="338"/>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5"/>
      <c r="BR667" s="5"/>
      <c r="BS667" s="5"/>
      <c r="BT667" s="5"/>
      <c r="BU667" s="5"/>
      <c r="BV667" s="5"/>
      <c r="BW667" s="5"/>
      <c r="BX667" s="5"/>
      <c r="BY667" s="5"/>
      <c r="BZ667" s="5"/>
      <c r="CA667" s="5"/>
      <c r="CB667" s="5"/>
      <c r="CC667" s="5"/>
      <c r="CD667" s="5"/>
      <c r="CE667" s="5"/>
      <c r="CF667" s="5"/>
      <c r="CG667" s="5"/>
      <c r="CH667" s="5"/>
      <c r="CI667" s="5"/>
      <c r="CJ667" s="5"/>
      <c r="CK667" s="6"/>
      <c r="CL667" s="6"/>
      <c r="CM667" s="6"/>
      <c r="CN667" s="6"/>
    </row>
    <row r="668" spans="1:92" x14ac:dyDescent="0.25">
      <c r="A668" s="1"/>
      <c r="B668" s="5"/>
      <c r="C668" s="5"/>
      <c r="D668" s="5"/>
      <c r="E668" s="5"/>
      <c r="F668" s="18"/>
      <c r="G668" s="5"/>
      <c r="H668" s="17"/>
      <c r="I668" s="5"/>
      <c r="J668" s="5"/>
      <c r="K668" s="5"/>
      <c r="L668" s="5"/>
      <c r="M668" s="5"/>
      <c r="N668" s="5"/>
      <c r="O668" s="5"/>
      <c r="P668" s="344"/>
      <c r="Q668" s="338"/>
      <c r="R668" s="338"/>
      <c r="S668" s="338"/>
      <c r="T668" s="338"/>
      <c r="U668" s="338"/>
      <c r="V668" s="338"/>
      <c r="W668" s="338"/>
      <c r="X668" s="338"/>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c r="BT668" s="5"/>
      <c r="BU668" s="5"/>
      <c r="BV668" s="5"/>
      <c r="BW668" s="5"/>
      <c r="BX668" s="5"/>
      <c r="BY668" s="5"/>
      <c r="BZ668" s="5"/>
      <c r="CA668" s="5"/>
      <c r="CB668" s="5"/>
      <c r="CC668" s="5"/>
      <c r="CD668" s="5"/>
      <c r="CE668" s="5"/>
      <c r="CF668" s="5"/>
      <c r="CG668" s="5"/>
      <c r="CH668" s="5"/>
      <c r="CI668" s="5"/>
      <c r="CJ668" s="5"/>
      <c r="CK668" s="6"/>
      <c r="CL668" s="6"/>
      <c r="CM668" s="6"/>
      <c r="CN668" s="6"/>
    </row>
    <row r="669" spans="1:92" x14ac:dyDescent="0.25">
      <c r="A669" s="1"/>
      <c r="B669" s="5"/>
      <c r="C669" s="5"/>
      <c r="D669" s="5"/>
      <c r="E669" s="5"/>
      <c r="F669" s="18"/>
      <c r="G669" s="5"/>
      <c r="H669" s="17"/>
      <c r="I669" s="5"/>
      <c r="J669" s="5"/>
      <c r="K669" s="5"/>
      <c r="L669" s="5"/>
      <c r="M669" s="5"/>
      <c r="N669" s="5"/>
      <c r="O669" s="5"/>
      <c r="P669" s="344"/>
      <c r="Q669" s="338"/>
      <c r="R669" s="338"/>
      <c r="S669" s="338"/>
      <c r="T669" s="338"/>
      <c r="U669" s="338"/>
      <c r="V669" s="338"/>
      <c r="W669" s="338"/>
      <c r="X669" s="338"/>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c r="BT669" s="5"/>
      <c r="BU669" s="5"/>
      <c r="BV669" s="5"/>
      <c r="BW669" s="5"/>
      <c r="BX669" s="5"/>
      <c r="BY669" s="5"/>
      <c r="BZ669" s="5"/>
      <c r="CA669" s="5"/>
      <c r="CB669" s="5"/>
      <c r="CC669" s="5"/>
      <c r="CD669" s="5"/>
      <c r="CE669" s="5"/>
      <c r="CF669" s="5"/>
      <c r="CG669" s="5"/>
      <c r="CH669" s="5"/>
      <c r="CI669" s="5"/>
      <c r="CJ669" s="5"/>
      <c r="CK669" s="6"/>
      <c r="CL669" s="6"/>
      <c r="CM669" s="6"/>
      <c r="CN669" s="6"/>
    </row>
    <row r="670" spans="1:92" x14ac:dyDescent="0.25">
      <c r="A670" s="1"/>
      <c r="B670" s="5"/>
      <c r="C670" s="5"/>
      <c r="D670" s="5"/>
      <c r="E670" s="5"/>
      <c r="F670" s="18"/>
      <c r="G670" s="5"/>
      <c r="H670" s="17"/>
      <c r="I670" s="5"/>
      <c r="J670" s="5"/>
      <c r="K670" s="5"/>
      <c r="L670" s="5"/>
      <c r="M670" s="5"/>
      <c r="N670" s="5"/>
      <c r="O670" s="5"/>
      <c r="P670" s="344"/>
      <c r="Q670" s="338"/>
      <c r="R670" s="338"/>
      <c r="S670" s="338"/>
      <c r="T670" s="338"/>
      <c r="U670" s="338"/>
      <c r="V670" s="338"/>
      <c r="W670" s="338"/>
      <c r="X670" s="338"/>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5"/>
      <c r="BT670" s="5"/>
      <c r="BU670" s="5"/>
      <c r="BV670" s="5"/>
      <c r="BW670" s="5"/>
      <c r="BX670" s="5"/>
      <c r="BY670" s="5"/>
      <c r="BZ670" s="5"/>
      <c r="CA670" s="5"/>
      <c r="CB670" s="5"/>
      <c r="CC670" s="5"/>
      <c r="CD670" s="5"/>
      <c r="CE670" s="5"/>
      <c r="CF670" s="5"/>
      <c r="CG670" s="5"/>
      <c r="CH670" s="5"/>
      <c r="CI670" s="5"/>
      <c r="CJ670" s="5"/>
      <c r="CK670" s="6"/>
      <c r="CL670" s="6"/>
      <c r="CM670" s="6"/>
      <c r="CN670" s="6"/>
    </row>
    <row r="671" spans="1:92" x14ac:dyDescent="0.25">
      <c r="A671" s="1"/>
      <c r="B671" s="5"/>
      <c r="C671" s="5"/>
      <c r="D671" s="5"/>
      <c r="E671" s="5"/>
      <c r="F671" s="18"/>
      <c r="G671" s="5"/>
      <c r="H671" s="17"/>
      <c r="I671" s="5"/>
      <c r="J671" s="5"/>
      <c r="K671" s="5"/>
      <c r="L671" s="5"/>
      <c r="M671" s="5"/>
      <c r="N671" s="5"/>
      <c r="O671" s="5"/>
      <c r="P671" s="344"/>
      <c r="Q671" s="338"/>
      <c r="R671" s="338"/>
      <c r="S671" s="338"/>
      <c r="T671" s="338"/>
      <c r="U671" s="338"/>
      <c r="V671" s="338"/>
      <c r="W671" s="338"/>
      <c r="X671" s="338"/>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c r="BT671" s="5"/>
      <c r="BU671" s="5"/>
      <c r="BV671" s="5"/>
      <c r="BW671" s="5"/>
      <c r="BX671" s="5"/>
      <c r="BY671" s="5"/>
      <c r="BZ671" s="5"/>
      <c r="CA671" s="5"/>
      <c r="CB671" s="5"/>
      <c r="CC671" s="5"/>
      <c r="CD671" s="5"/>
      <c r="CE671" s="5"/>
      <c r="CF671" s="5"/>
      <c r="CG671" s="5"/>
      <c r="CH671" s="5"/>
      <c r="CI671" s="5"/>
      <c r="CJ671" s="5"/>
      <c r="CK671" s="6"/>
      <c r="CL671" s="6"/>
      <c r="CM671" s="6"/>
      <c r="CN671" s="6"/>
    </row>
    <row r="672" spans="1:92" x14ac:dyDescent="0.25">
      <c r="A672" s="1"/>
      <c r="B672" s="5"/>
      <c r="C672" s="5"/>
      <c r="D672" s="5"/>
      <c r="E672" s="5"/>
      <c r="F672" s="18"/>
      <c r="G672" s="5"/>
      <c r="H672" s="17"/>
      <c r="I672" s="5"/>
      <c r="J672" s="5"/>
      <c r="K672" s="5"/>
      <c r="L672" s="5"/>
      <c r="M672" s="5"/>
      <c r="N672" s="5"/>
      <c r="O672" s="5"/>
      <c r="P672" s="344"/>
      <c r="Q672" s="338"/>
      <c r="R672" s="338"/>
      <c r="S672" s="338"/>
      <c r="T672" s="338"/>
      <c r="U672" s="338"/>
      <c r="V672" s="338"/>
      <c r="W672" s="338"/>
      <c r="X672" s="338"/>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5"/>
      <c r="CD672" s="5"/>
      <c r="CE672" s="5"/>
      <c r="CF672" s="5"/>
      <c r="CG672" s="5"/>
      <c r="CH672" s="5"/>
      <c r="CI672" s="5"/>
      <c r="CJ672" s="5"/>
      <c r="CK672" s="6"/>
      <c r="CL672" s="6"/>
      <c r="CM672" s="6"/>
      <c r="CN672" s="6"/>
    </row>
    <row r="673" spans="1:92" x14ac:dyDescent="0.25">
      <c r="A673" s="1"/>
      <c r="B673" s="5"/>
      <c r="C673" s="5"/>
      <c r="D673" s="5"/>
      <c r="E673" s="5"/>
      <c r="F673" s="18"/>
      <c r="G673" s="5"/>
      <c r="H673" s="17"/>
      <c r="I673" s="5"/>
      <c r="J673" s="5"/>
      <c r="K673" s="5"/>
      <c r="L673" s="5"/>
      <c r="M673" s="5"/>
      <c r="N673" s="5"/>
      <c r="O673" s="5"/>
      <c r="P673" s="344"/>
      <c r="Q673" s="338"/>
      <c r="R673" s="338"/>
      <c r="S673" s="338"/>
      <c r="T673" s="338"/>
      <c r="U673" s="338"/>
      <c r="V673" s="338"/>
      <c r="W673" s="338"/>
      <c r="X673" s="338"/>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5"/>
      <c r="BN673" s="5"/>
      <c r="BO673" s="5"/>
      <c r="BP673" s="5"/>
      <c r="BQ673" s="5"/>
      <c r="BR673" s="5"/>
      <c r="BS673" s="5"/>
      <c r="BT673" s="5"/>
      <c r="BU673" s="5"/>
      <c r="BV673" s="5"/>
      <c r="BW673" s="5"/>
      <c r="BX673" s="5"/>
      <c r="BY673" s="5"/>
      <c r="BZ673" s="5"/>
      <c r="CA673" s="5"/>
      <c r="CB673" s="5"/>
      <c r="CC673" s="5"/>
      <c r="CD673" s="5"/>
      <c r="CE673" s="5"/>
      <c r="CF673" s="5"/>
      <c r="CG673" s="5"/>
      <c r="CH673" s="5"/>
      <c r="CI673" s="5"/>
      <c r="CJ673" s="5"/>
      <c r="CK673" s="6"/>
      <c r="CL673" s="6"/>
      <c r="CM673" s="6"/>
      <c r="CN673" s="6"/>
    </row>
    <row r="674" spans="1:92" x14ac:dyDescent="0.25">
      <c r="A674" s="1"/>
      <c r="B674" s="5"/>
      <c r="C674" s="5"/>
      <c r="D674" s="5"/>
      <c r="E674" s="5"/>
      <c r="F674" s="18"/>
      <c r="G674" s="5"/>
      <c r="H674" s="17"/>
      <c r="I674" s="5"/>
      <c r="J674" s="5"/>
      <c r="K674" s="5"/>
      <c r="L674" s="5"/>
      <c r="M674" s="5"/>
      <c r="N674" s="5"/>
      <c r="O674" s="5"/>
      <c r="P674" s="344"/>
      <c r="Q674" s="338"/>
      <c r="R674" s="338"/>
      <c r="S674" s="338"/>
      <c r="T674" s="338"/>
      <c r="U674" s="338"/>
      <c r="V674" s="338"/>
      <c r="W674" s="338"/>
      <c r="X674" s="338"/>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C674" s="5"/>
      <c r="BD674" s="5"/>
      <c r="BE674" s="5"/>
      <c r="BF674" s="5"/>
      <c r="BG674" s="5"/>
      <c r="BH674" s="5"/>
      <c r="BI674" s="5"/>
      <c r="BJ674" s="5"/>
      <c r="BK674" s="5"/>
      <c r="BL674" s="5"/>
      <c r="BM674" s="5"/>
      <c r="BN674" s="5"/>
      <c r="BO674" s="5"/>
      <c r="BP674" s="5"/>
      <c r="BQ674" s="5"/>
      <c r="BR674" s="5"/>
      <c r="BS674" s="5"/>
      <c r="BT674" s="5"/>
      <c r="BU674" s="5"/>
      <c r="BV674" s="5"/>
      <c r="BW674" s="5"/>
      <c r="BX674" s="5"/>
      <c r="BY674" s="5"/>
      <c r="BZ674" s="5"/>
      <c r="CA674" s="5"/>
      <c r="CB674" s="5"/>
      <c r="CC674" s="5"/>
      <c r="CD674" s="5"/>
      <c r="CE674" s="5"/>
      <c r="CF674" s="5"/>
      <c r="CG674" s="5"/>
      <c r="CH674" s="5"/>
      <c r="CI674" s="5"/>
      <c r="CJ674" s="5"/>
      <c r="CK674" s="6"/>
      <c r="CL674" s="6"/>
      <c r="CM674" s="6"/>
      <c r="CN674" s="6"/>
    </row>
    <row r="675" spans="1:92" x14ac:dyDescent="0.25">
      <c r="A675" s="1"/>
      <c r="B675" s="5"/>
      <c r="C675" s="5"/>
      <c r="D675" s="5"/>
      <c r="E675" s="5"/>
      <c r="F675" s="18"/>
      <c r="G675" s="5"/>
      <c r="H675" s="17"/>
      <c r="I675" s="5"/>
      <c r="J675" s="5"/>
      <c r="K675" s="5"/>
      <c r="L675" s="5"/>
      <c r="M675" s="5"/>
      <c r="N675" s="5"/>
      <c r="O675" s="5"/>
      <c r="P675" s="344"/>
      <c r="Q675" s="338"/>
      <c r="R675" s="338"/>
      <c r="S675" s="338"/>
      <c r="T675" s="338"/>
      <c r="U675" s="338"/>
      <c r="V675" s="338"/>
      <c r="W675" s="338"/>
      <c r="X675" s="338"/>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6"/>
      <c r="CL675" s="6"/>
      <c r="CM675" s="6"/>
      <c r="CN675" s="6"/>
    </row>
    <row r="676" spans="1:92" x14ac:dyDescent="0.25">
      <c r="A676" s="1"/>
      <c r="B676" s="5"/>
      <c r="C676" s="5"/>
      <c r="D676" s="5"/>
      <c r="E676" s="5"/>
      <c r="F676" s="18"/>
      <c r="G676" s="5"/>
      <c r="H676" s="17"/>
      <c r="I676" s="5"/>
      <c r="J676" s="5"/>
      <c r="K676" s="5"/>
      <c r="L676" s="5"/>
      <c r="M676" s="5"/>
      <c r="N676" s="5"/>
      <c r="O676" s="5"/>
      <c r="P676" s="344"/>
      <c r="Q676" s="338"/>
      <c r="R676" s="338"/>
      <c r="S676" s="338"/>
      <c r="T676" s="338"/>
      <c r="U676" s="338"/>
      <c r="V676" s="338"/>
      <c r="W676" s="338"/>
      <c r="X676" s="338"/>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5"/>
      <c r="BO676" s="5"/>
      <c r="BP676" s="5"/>
      <c r="BQ676" s="5"/>
      <c r="BR676" s="5"/>
      <c r="BS676" s="5"/>
      <c r="BT676" s="5"/>
      <c r="BU676" s="5"/>
      <c r="BV676" s="5"/>
      <c r="BW676" s="5"/>
      <c r="BX676" s="5"/>
      <c r="BY676" s="5"/>
      <c r="BZ676" s="5"/>
      <c r="CA676" s="5"/>
      <c r="CB676" s="5"/>
      <c r="CC676" s="5"/>
      <c r="CD676" s="5"/>
      <c r="CE676" s="5"/>
      <c r="CF676" s="5"/>
      <c r="CG676" s="5"/>
      <c r="CH676" s="5"/>
      <c r="CI676" s="5"/>
      <c r="CJ676" s="5"/>
      <c r="CK676" s="6"/>
      <c r="CL676" s="6"/>
      <c r="CM676" s="6"/>
      <c r="CN676" s="6"/>
    </row>
    <row r="677" spans="1:92" x14ac:dyDescent="0.25">
      <c r="A677" s="1"/>
      <c r="B677" s="5"/>
      <c r="C677" s="5"/>
      <c r="D677" s="5"/>
      <c r="E677" s="5"/>
      <c r="F677" s="18"/>
      <c r="G677" s="5"/>
      <c r="H677" s="17"/>
      <c r="I677" s="5"/>
      <c r="J677" s="5"/>
      <c r="K677" s="5"/>
      <c r="L677" s="5"/>
      <c r="M677" s="5"/>
      <c r="N677" s="5"/>
      <c r="O677" s="5"/>
      <c r="P677" s="344"/>
      <c r="Q677" s="338"/>
      <c r="R677" s="338"/>
      <c r="S677" s="338"/>
      <c r="T677" s="338"/>
      <c r="U677" s="338"/>
      <c r="V677" s="338"/>
      <c r="W677" s="338"/>
      <c r="X677" s="338"/>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c r="BI677" s="5"/>
      <c r="BJ677" s="5"/>
      <c r="BK677" s="5"/>
      <c r="BL677" s="5"/>
      <c r="BM677" s="5"/>
      <c r="BN677" s="5"/>
      <c r="BO677" s="5"/>
      <c r="BP677" s="5"/>
      <c r="BQ677" s="5"/>
      <c r="BR677" s="5"/>
      <c r="BS677" s="5"/>
      <c r="BT677" s="5"/>
      <c r="BU677" s="5"/>
      <c r="BV677" s="5"/>
      <c r="BW677" s="5"/>
      <c r="BX677" s="5"/>
      <c r="BY677" s="5"/>
      <c r="BZ677" s="5"/>
      <c r="CA677" s="5"/>
      <c r="CB677" s="5"/>
      <c r="CC677" s="5"/>
      <c r="CD677" s="5"/>
      <c r="CE677" s="5"/>
      <c r="CF677" s="5"/>
      <c r="CG677" s="5"/>
      <c r="CH677" s="5"/>
      <c r="CI677" s="5"/>
      <c r="CJ677" s="5"/>
      <c r="CK677" s="6"/>
      <c r="CL677" s="6"/>
      <c r="CM677" s="6"/>
      <c r="CN677" s="6"/>
    </row>
    <row r="678" spans="1:92" x14ac:dyDescent="0.25">
      <c r="A678" s="1"/>
      <c r="B678" s="5"/>
      <c r="C678" s="5"/>
      <c r="D678" s="5"/>
      <c r="E678" s="5"/>
      <c r="F678" s="18"/>
      <c r="G678" s="5"/>
      <c r="H678" s="17"/>
      <c r="I678" s="5"/>
      <c r="J678" s="5"/>
      <c r="K678" s="5"/>
      <c r="L678" s="5"/>
      <c r="M678" s="5"/>
      <c r="N678" s="5"/>
      <c r="O678" s="5"/>
      <c r="P678" s="344"/>
      <c r="Q678" s="338"/>
      <c r="R678" s="338"/>
      <c r="S678" s="338"/>
      <c r="T678" s="338"/>
      <c r="U678" s="338"/>
      <c r="V678" s="338"/>
      <c r="W678" s="338"/>
      <c r="X678" s="338"/>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5"/>
      <c r="BR678" s="5"/>
      <c r="BS678" s="5"/>
      <c r="BT678" s="5"/>
      <c r="BU678" s="5"/>
      <c r="BV678" s="5"/>
      <c r="BW678" s="5"/>
      <c r="BX678" s="5"/>
      <c r="BY678" s="5"/>
      <c r="BZ678" s="5"/>
      <c r="CA678" s="5"/>
      <c r="CB678" s="5"/>
      <c r="CC678" s="5"/>
      <c r="CD678" s="5"/>
      <c r="CE678" s="5"/>
      <c r="CF678" s="5"/>
      <c r="CG678" s="5"/>
      <c r="CH678" s="5"/>
      <c r="CI678" s="5"/>
      <c r="CJ678" s="5"/>
      <c r="CK678" s="6"/>
      <c r="CL678" s="6"/>
      <c r="CM678" s="6"/>
      <c r="CN678" s="6"/>
    </row>
    <row r="679" spans="1:92" x14ac:dyDescent="0.25">
      <c r="A679" s="1"/>
      <c r="B679" s="5"/>
      <c r="C679" s="5"/>
      <c r="D679" s="5"/>
      <c r="E679" s="5"/>
      <c r="F679" s="18"/>
      <c r="G679" s="5"/>
      <c r="H679" s="17"/>
      <c r="I679" s="5"/>
      <c r="J679" s="5"/>
      <c r="K679" s="5"/>
      <c r="L679" s="5"/>
      <c r="M679" s="5"/>
      <c r="N679" s="5"/>
      <c r="O679" s="5"/>
      <c r="P679" s="344"/>
      <c r="Q679" s="338"/>
      <c r="R679" s="338"/>
      <c r="S679" s="338"/>
      <c r="T679" s="338"/>
      <c r="U679" s="338"/>
      <c r="V679" s="338"/>
      <c r="W679" s="338"/>
      <c r="X679" s="338"/>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5"/>
      <c r="BR679" s="5"/>
      <c r="BS679" s="5"/>
      <c r="BT679" s="5"/>
      <c r="BU679" s="5"/>
      <c r="BV679" s="5"/>
      <c r="BW679" s="5"/>
      <c r="BX679" s="5"/>
      <c r="BY679" s="5"/>
      <c r="BZ679" s="5"/>
      <c r="CA679" s="5"/>
      <c r="CB679" s="5"/>
      <c r="CC679" s="5"/>
      <c r="CD679" s="5"/>
      <c r="CE679" s="5"/>
      <c r="CF679" s="5"/>
      <c r="CG679" s="5"/>
      <c r="CH679" s="5"/>
      <c r="CI679" s="5"/>
      <c r="CJ679" s="5"/>
      <c r="CK679" s="6"/>
      <c r="CL679" s="6"/>
      <c r="CM679" s="6"/>
      <c r="CN679" s="6"/>
    </row>
    <row r="680" spans="1:92" x14ac:dyDescent="0.25">
      <c r="A680" s="1"/>
      <c r="B680" s="5"/>
      <c r="C680" s="5"/>
      <c r="D680" s="5"/>
      <c r="E680" s="5"/>
      <c r="F680" s="18"/>
      <c r="G680" s="5"/>
      <c r="H680" s="17"/>
      <c r="I680" s="5"/>
      <c r="J680" s="5"/>
      <c r="K680" s="5"/>
      <c r="L680" s="5"/>
      <c r="M680" s="5"/>
      <c r="N680" s="5"/>
      <c r="O680" s="5"/>
      <c r="P680" s="344"/>
      <c r="Q680" s="338"/>
      <c r="R680" s="338"/>
      <c r="S680" s="338"/>
      <c r="T680" s="338"/>
      <c r="U680" s="338"/>
      <c r="V680" s="338"/>
      <c r="W680" s="338"/>
      <c r="X680" s="338"/>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5"/>
      <c r="BR680" s="5"/>
      <c r="BS680" s="5"/>
      <c r="BT680" s="5"/>
      <c r="BU680" s="5"/>
      <c r="BV680" s="5"/>
      <c r="BW680" s="5"/>
      <c r="BX680" s="5"/>
      <c r="BY680" s="5"/>
      <c r="BZ680" s="5"/>
      <c r="CA680" s="5"/>
      <c r="CB680" s="5"/>
      <c r="CC680" s="5"/>
      <c r="CD680" s="5"/>
      <c r="CE680" s="5"/>
      <c r="CF680" s="5"/>
      <c r="CG680" s="5"/>
      <c r="CH680" s="5"/>
      <c r="CI680" s="5"/>
      <c r="CJ680" s="5"/>
      <c r="CK680" s="6"/>
      <c r="CL680" s="6"/>
      <c r="CM680" s="6"/>
      <c r="CN680" s="6"/>
    </row>
    <row r="681" spans="1:92" x14ac:dyDescent="0.25">
      <c r="A681" s="1"/>
      <c r="B681" s="5"/>
      <c r="C681" s="5"/>
      <c r="D681" s="5"/>
      <c r="E681" s="5"/>
      <c r="F681" s="18"/>
      <c r="G681" s="5"/>
      <c r="H681" s="17"/>
      <c r="I681" s="5"/>
      <c r="J681" s="5"/>
      <c r="K681" s="5"/>
      <c r="L681" s="5"/>
      <c r="M681" s="5"/>
      <c r="N681" s="5"/>
      <c r="O681" s="5"/>
      <c r="P681" s="344"/>
      <c r="Q681" s="338"/>
      <c r="R681" s="338"/>
      <c r="S681" s="338"/>
      <c r="T681" s="338"/>
      <c r="U681" s="338"/>
      <c r="V681" s="338"/>
      <c r="W681" s="338"/>
      <c r="X681" s="338"/>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5"/>
      <c r="BH681" s="5"/>
      <c r="BI681" s="5"/>
      <c r="BJ681" s="5"/>
      <c r="BK681" s="5"/>
      <c r="BL681" s="5"/>
      <c r="BM681" s="5"/>
      <c r="BN681" s="5"/>
      <c r="BO681" s="5"/>
      <c r="BP681" s="5"/>
      <c r="BQ681" s="5"/>
      <c r="BR681" s="5"/>
      <c r="BS681" s="5"/>
      <c r="BT681" s="5"/>
      <c r="BU681" s="5"/>
      <c r="BV681" s="5"/>
      <c r="BW681" s="5"/>
      <c r="BX681" s="5"/>
      <c r="BY681" s="5"/>
      <c r="BZ681" s="5"/>
      <c r="CA681" s="5"/>
      <c r="CB681" s="5"/>
      <c r="CC681" s="5"/>
      <c r="CD681" s="5"/>
      <c r="CE681" s="5"/>
      <c r="CF681" s="5"/>
      <c r="CG681" s="5"/>
      <c r="CH681" s="5"/>
      <c r="CI681" s="5"/>
      <c r="CJ681" s="5"/>
      <c r="CK681" s="6"/>
      <c r="CL681" s="6"/>
      <c r="CM681" s="6"/>
      <c r="CN681" s="6"/>
    </row>
    <row r="682" spans="1:92" x14ac:dyDescent="0.25">
      <c r="A682" s="1"/>
      <c r="B682" s="5"/>
      <c r="C682" s="5"/>
      <c r="D682" s="5"/>
      <c r="E682" s="5"/>
      <c r="F682" s="18"/>
      <c r="G682" s="5"/>
      <c r="H682" s="17"/>
      <c r="I682" s="5"/>
      <c r="J682" s="5"/>
      <c r="K682" s="5"/>
      <c r="L682" s="5"/>
      <c r="M682" s="5"/>
      <c r="N682" s="5"/>
      <c r="O682" s="5"/>
      <c r="P682" s="344"/>
      <c r="Q682" s="338"/>
      <c r="R682" s="338"/>
      <c r="S682" s="338"/>
      <c r="T682" s="338"/>
      <c r="U682" s="338"/>
      <c r="V682" s="338"/>
      <c r="W682" s="338"/>
      <c r="X682" s="338"/>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6"/>
      <c r="CL682" s="6"/>
      <c r="CM682" s="6"/>
      <c r="CN682" s="6"/>
    </row>
    <row r="683" spans="1:92" x14ac:dyDescent="0.25">
      <c r="A683" s="1"/>
      <c r="B683" s="5"/>
      <c r="C683" s="5"/>
      <c r="D683" s="5"/>
      <c r="E683" s="5"/>
      <c r="F683" s="18"/>
      <c r="G683" s="5"/>
      <c r="H683" s="17"/>
      <c r="I683" s="5"/>
      <c r="J683" s="5"/>
      <c r="K683" s="5"/>
      <c r="L683" s="5"/>
      <c r="M683" s="5"/>
      <c r="N683" s="5"/>
      <c r="O683" s="5"/>
      <c r="P683" s="344"/>
      <c r="Q683" s="338"/>
      <c r="R683" s="338"/>
      <c r="S683" s="338"/>
      <c r="T683" s="338"/>
      <c r="U683" s="338"/>
      <c r="V683" s="338"/>
      <c r="W683" s="338"/>
      <c r="X683" s="338"/>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G683" s="5"/>
      <c r="BH683" s="5"/>
      <c r="BI683" s="5"/>
      <c r="BJ683" s="5"/>
      <c r="BK683" s="5"/>
      <c r="BL683" s="5"/>
      <c r="BM683" s="5"/>
      <c r="BN683" s="5"/>
      <c r="BO683" s="5"/>
      <c r="BP683" s="5"/>
      <c r="BQ683" s="5"/>
      <c r="BR683" s="5"/>
      <c r="BS683" s="5"/>
      <c r="BT683" s="5"/>
      <c r="BU683" s="5"/>
      <c r="BV683" s="5"/>
      <c r="BW683" s="5"/>
      <c r="BX683" s="5"/>
      <c r="BY683" s="5"/>
      <c r="BZ683" s="5"/>
      <c r="CA683" s="5"/>
      <c r="CB683" s="5"/>
      <c r="CC683" s="5"/>
      <c r="CD683" s="5"/>
      <c r="CE683" s="5"/>
      <c r="CF683" s="5"/>
      <c r="CG683" s="5"/>
      <c r="CH683" s="5"/>
      <c r="CI683" s="5"/>
      <c r="CJ683" s="5"/>
      <c r="CK683" s="6"/>
      <c r="CL683" s="6"/>
      <c r="CM683" s="6"/>
      <c r="CN683" s="6"/>
    </row>
    <row r="684" spans="1:92" x14ac:dyDescent="0.25">
      <c r="A684" s="1"/>
      <c r="B684" s="5"/>
      <c r="C684" s="5"/>
      <c r="D684" s="5"/>
      <c r="E684" s="5"/>
      <c r="F684" s="18"/>
      <c r="G684" s="5"/>
      <c r="H684" s="17"/>
      <c r="I684" s="5"/>
      <c r="J684" s="5"/>
      <c r="K684" s="5"/>
      <c r="L684" s="5"/>
      <c r="M684" s="5"/>
      <c r="N684" s="5"/>
      <c r="O684" s="5"/>
      <c r="P684" s="344"/>
      <c r="Q684" s="338"/>
      <c r="R684" s="338"/>
      <c r="S684" s="338"/>
      <c r="T684" s="338"/>
      <c r="U684" s="338"/>
      <c r="V684" s="338"/>
      <c r="W684" s="338"/>
      <c r="X684" s="338"/>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c r="BI684" s="5"/>
      <c r="BJ684" s="5"/>
      <c r="BK684" s="5"/>
      <c r="BL684" s="5"/>
      <c r="BM684" s="5"/>
      <c r="BN684" s="5"/>
      <c r="BO684" s="5"/>
      <c r="BP684" s="5"/>
      <c r="BQ684" s="5"/>
      <c r="BR684" s="5"/>
      <c r="BS684" s="5"/>
      <c r="BT684" s="5"/>
      <c r="BU684" s="5"/>
      <c r="BV684" s="5"/>
      <c r="BW684" s="5"/>
      <c r="BX684" s="5"/>
      <c r="BY684" s="5"/>
      <c r="BZ684" s="5"/>
      <c r="CA684" s="5"/>
      <c r="CB684" s="5"/>
      <c r="CC684" s="5"/>
      <c r="CD684" s="5"/>
      <c r="CE684" s="5"/>
      <c r="CF684" s="5"/>
      <c r="CG684" s="5"/>
      <c r="CH684" s="5"/>
      <c r="CI684" s="5"/>
      <c r="CJ684" s="5"/>
      <c r="CK684" s="6"/>
      <c r="CL684" s="6"/>
      <c r="CM684" s="6"/>
      <c r="CN684" s="6"/>
    </row>
    <row r="685" spans="1:92" x14ac:dyDescent="0.25">
      <c r="A685" s="1"/>
      <c r="B685" s="5"/>
      <c r="C685" s="5"/>
      <c r="D685" s="5"/>
      <c r="E685" s="5"/>
      <c r="F685" s="18"/>
      <c r="G685" s="5"/>
      <c r="H685" s="17"/>
      <c r="I685" s="5"/>
      <c r="J685" s="5"/>
      <c r="K685" s="5"/>
      <c r="L685" s="5"/>
      <c r="M685" s="5"/>
      <c r="N685" s="5"/>
      <c r="O685" s="5"/>
      <c r="P685" s="344"/>
      <c r="Q685" s="338"/>
      <c r="R685" s="338"/>
      <c r="S685" s="338"/>
      <c r="T685" s="338"/>
      <c r="U685" s="338"/>
      <c r="V685" s="338"/>
      <c r="W685" s="338"/>
      <c r="X685" s="338"/>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c r="BI685" s="5"/>
      <c r="BJ685" s="5"/>
      <c r="BK685" s="5"/>
      <c r="BL685" s="5"/>
      <c r="BM685" s="5"/>
      <c r="BN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6"/>
      <c r="CL685" s="6"/>
      <c r="CM685" s="6"/>
      <c r="CN685" s="6"/>
    </row>
    <row r="686" spans="1:92" x14ac:dyDescent="0.25">
      <c r="A686" s="1"/>
      <c r="B686" s="5"/>
      <c r="C686" s="5"/>
      <c r="D686" s="5"/>
      <c r="E686" s="5"/>
      <c r="F686" s="18"/>
      <c r="G686" s="5"/>
      <c r="H686" s="17"/>
      <c r="I686" s="5"/>
      <c r="J686" s="5"/>
      <c r="K686" s="5"/>
      <c r="L686" s="5"/>
      <c r="M686" s="5"/>
      <c r="N686" s="5"/>
      <c r="O686" s="5"/>
      <c r="P686" s="344"/>
      <c r="Q686" s="338"/>
      <c r="R686" s="338"/>
      <c r="S686" s="338"/>
      <c r="T686" s="338"/>
      <c r="U686" s="338"/>
      <c r="V686" s="338"/>
      <c r="W686" s="338"/>
      <c r="X686" s="338"/>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M686" s="5"/>
      <c r="BN686" s="5"/>
      <c r="BO686" s="5"/>
      <c r="BP686" s="5"/>
      <c r="BQ686" s="5"/>
      <c r="BR686" s="5"/>
      <c r="BS686" s="5"/>
      <c r="BT686" s="5"/>
      <c r="BU686" s="5"/>
      <c r="BV686" s="5"/>
      <c r="BW686" s="5"/>
      <c r="BX686" s="5"/>
      <c r="BY686" s="5"/>
      <c r="BZ686" s="5"/>
      <c r="CA686" s="5"/>
      <c r="CB686" s="5"/>
      <c r="CC686" s="5"/>
      <c r="CD686" s="5"/>
      <c r="CE686" s="5"/>
      <c r="CF686" s="5"/>
      <c r="CG686" s="5"/>
      <c r="CH686" s="5"/>
      <c r="CI686" s="5"/>
      <c r="CJ686" s="5"/>
      <c r="CK686" s="6"/>
      <c r="CL686" s="6"/>
      <c r="CM686" s="6"/>
      <c r="CN686" s="6"/>
    </row>
    <row r="687" spans="1:92" x14ac:dyDescent="0.25">
      <c r="A687" s="1"/>
      <c r="B687" s="5"/>
      <c r="C687" s="5"/>
      <c r="D687" s="5"/>
      <c r="E687" s="5"/>
      <c r="F687" s="18"/>
      <c r="G687" s="5"/>
      <c r="H687" s="17"/>
      <c r="I687" s="5"/>
      <c r="J687" s="5"/>
      <c r="K687" s="5"/>
      <c r="L687" s="5"/>
      <c r="M687" s="5"/>
      <c r="N687" s="5"/>
      <c r="O687" s="5"/>
      <c r="P687" s="344"/>
      <c r="Q687" s="338"/>
      <c r="R687" s="338"/>
      <c r="S687" s="338"/>
      <c r="T687" s="338"/>
      <c r="U687" s="338"/>
      <c r="V687" s="338"/>
      <c r="W687" s="338"/>
      <c r="X687" s="338"/>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5"/>
      <c r="BK687" s="5"/>
      <c r="BL687" s="5"/>
      <c r="BM687" s="5"/>
      <c r="BN687" s="5"/>
      <c r="BO687" s="5"/>
      <c r="BP687" s="5"/>
      <c r="BQ687" s="5"/>
      <c r="BR687" s="5"/>
      <c r="BS687" s="5"/>
      <c r="BT687" s="5"/>
      <c r="BU687" s="5"/>
      <c r="BV687" s="5"/>
      <c r="BW687" s="5"/>
      <c r="BX687" s="5"/>
      <c r="BY687" s="5"/>
      <c r="BZ687" s="5"/>
      <c r="CA687" s="5"/>
      <c r="CB687" s="5"/>
      <c r="CC687" s="5"/>
      <c r="CD687" s="5"/>
      <c r="CE687" s="5"/>
      <c r="CF687" s="5"/>
      <c r="CG687" s="5"/>
      <c r="CH687" s="5"/>
      <c r="CI687" s="5"/>
      <c r="CJ687" s="5"/>
      <c r="CK687" s="6"/>
      <c r="CL687" s="6"/>
      <c r="CM687" s="6"/>
      <c r="CN687" s="6"/>
    </row>
    <row r="688" spans="1:92" x14ac:dyDescent="0.25">
      <c r="A688" s="1"/>
      <c r="B688" s="5"/>
      <c r="C688" s="5"/>
      <c r="D688" s="5"/>
      <c r="E688" s="5"/>
      <c r="F688" s="18"/>
      <c r="G688" s="5"/>
      <c r="H688" s="17"/>
      <c r="I688" s="5"/>
      <c r="J688" s="5"/>
      <c r="K688" s="5"/>
      <c r="L688" s="5"/>
      <c r="M688" s="5"/>
      <c r="N688" s="5"/>
      <c r="O688" s="5"/>
      <c r="P688" s="344"/>
      <c r="Q688" s="338"/>
      <c r="R688" s="338"/>
      <c r="S688" s="338"/>
      <c r="T688" s="338"/>
      <c r="U688" s="338"/>
      <c r="V688" s="338"/>
      <c r="W688" s="338"/>
      <c r="X688" s="338"/>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L688" s="5"/>
      <c r="BM688" s="5"/>
      <c r="BN688" s="5"/>
      <c r="BO688" s="5"/>
      <c r="BP688" s="5"/>
      <c r="BQ688" s="5"/>
      <c r="BR688" s="5"/>
      <c r="BS688" s="5"/>
      <c r="BT688" s="5"/>
      <c r="BU688" s="5"/>
      <c r="BV688" s="5"/>
      <c r="BW688" s="5"/>
      <c r="BX688" s="5"/>
      <c r="BY688" s="5"/>
      <c r="BZ688" s="5"/>
      <c r="CA688" s="5"/>
      <c r="CB688" s="5"/>
      <c r="CC688" s="5"/>
      <c r="CD688" s="5"/>
      <c r="CE688" s="5"/>
      <c r="CF688" s="5"/>
      <c r="CG688" s="5"/>
      <c r="CH688" s="5"/>
      <c r="CI688" s="5"/>
      <c r="CJ688" s="5"/>
      <c r="CK688" s="6"/>
      <c r="CL688" s="6"/>
      <c r="CM688" s="6"/>
      <c r="CN688" s="6"/>
    </row>
    <row r="689" spans="1:92" x14ac:dyDescent="0.25">
      <c r="A689" s="1"/>
      <c r="B689" s="5"/>
      <c r="C689" s="5"/>
      <c r="D689" s="5"/>
      <c r="E689" s="5"/>
      <c r="F689" s="18"/>
      <c r="G689" s="5"/>
      <c r="H689" s="17"/>
      <c r="I689" s="5"/>
      <c r="J689" s="5"/>
      <c r="K689" s="5"/>
      <c r="L689" s="5"/>
      <c r="M689" s="5"/>
      <c r="N689" s="5"/>
      <c r="O689" s="5"/>
      <c r="P689" s="344"/>
      <c r="Q689" s="338"/>
      <c r="R689" s="338"/>
      <c r="S689" s="338"/>
      <c r="T689" s="338"/>
      <c r="U689" s="338"/>
      <c r="V689" s="338"/>
      <c r="W689" s="338"/>
      <c r="X689" s="338"/>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5"/>
      <c r="BK689" s="5"/>
      <c r="BL689" s="5"/>
      <c r="BM689" s="5"/>
      <c r="BN689" s="5"/>
      <c r="BO689" s="5"/>
      <c r="BP689" s="5"/>
      <c r="BQ689" s="5"/>
      <c r="BR689" s="5"/>
      <c r="BS689" s="5"/>
      <c r="BT689" s="5"/>
      <c r="BU689" s="5"/>
      <c r="BV689" s="5"/>
      <c r="BW689" s="5"/>
      <c r="BX689" s="5"/>
      <c r="BY689" s="5"/>
      <c r="BZ689" s="5"/>
      <c r="CA689" s="5"/>
      <c r="CB689" s="5"/>
      <c r="CC689" s="5"/>
      <c r="CD689" s="5"/>
      <c r="CE689" s="5"/>
      <c r="CF689" s="5"/>
      <c r="CG689" s="5"/>
      <c r="CH689" s="5"/>
      <c r="CI689" s="5"/>
      <c r="CJ689" s="5"/>
      <c r="CK689" s="6"/>
      <c r="CL689" s="6"/>
      <c r="CM689" s="6"/>
      <c r="CN689" s="6"/>
    </row>
    <row r="690" spans="1:92" x14ac:dyDescent="0.25">
      <c r="A690" s="1"/>
      <c r="B690" s="5"/>
      <c r="C690" s="5"/>
      <c r="D690" s="5"/>
      <c r="E690" s="5"/>
      <c r="F690" s="18"/>
      <c r="G690" s="5"/>
      <c r="H690" s="17"/>
      <c r="I690" s="5"/>
      <c r="J690" s="5"/>
      <c r="K690" s="5"/>
      <c r="L690" s="5"/>
      <c r="M690" s="5"/>
      <c r="N690" s="5"/>
      <c r="O690" s="5"/>
      <c r="P690" s="344"/>
      <c r="Q690" s="338"/>
      <c r="R690" s="338"/>
      <c r="S690" s="338"/>
      <c r="T690" s="338"/>
      <c r="U690" s="338"/>
      <c r="V690" s="338"/>
      <c r="W690" s="338"/>
      <c r="X690" s="338"/>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K690" s="5"/>
      <c r="BL690" s="5"/>
      <c r="BM690" s="5"/>
      <c r="BN690" s="5"/>
      <c r="BO690" s="5"/>
      <c r="BP690" s="5"/>
      <c r="BQ690" s="5"/>
      <c r="BR690" s="5"/>
      <c r="BS690" s="5"/>
      <c r="BT690" s="5"/>
      <c r="BU690" s="5"/>
      <c r="BV690" s="5"/>
      <c r="BW690" s="5"/>
      <c r="BX690" s="5"/>
      <c r="BY690" s="5"/>
      <c r="BZ690" s="5"/>
      <c r="CA690" s="5"/>
      <c r="CB690" s="5"/>
      <c r="CC690" s="5"/>
      <c r="CD690" s="5"/>
      <c r="CE690" s="5"/>
      <c r="CF690" s="5"/>
      <c r="CG690" s="5"/>
      <c r="CH690" s="5"/>
      <c r="CI690" s="5"/>
      <c r="CJ690" s="5"/>
      <c r="CK690" s="6"/>
      <c r="CL690" s="6"/>
      <c r="CM690" s="6"/>
      <c r="CN690" s="6"/>
    </row>
    <row r="691" spans="1:92" x14ac:dyDescent="0.25">
      <c r="A691" s="1"/>
      <c r="B691" s="5"/>
      <c r="C691" s="5"/>
      <c r="D691" s="5"/>
      <c r="E691" s="5"/>
      <c r="F691" s="18"/>
      <c r="G691" s="5"/>
      <c r="H691" s="17"/>
      <c r="I691" s="5"/>
      <c r="J691" s="5"/>
      <c r="K691" s="5"/>
      <c r="L691" s="5"/>
      <c r="M691" s="5"/>
      <c r="N691" s="5"/>
      <c r="O691" s="5"/>
      <c r="P691" s="344"/>
      <c r="Q691" s="338"/>
      <c r="R691" s="338"/>
      <c r="S691" s="338"/>
      <c r="T691" s="338"/>
      <c r="U691" s="338"/>
      <c r="V691" s="338"/>
      <c r="W691" s="338"/>
      <c r="X691" s="338"/>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5"/>
      <c r="BN691" s="5"/>
      <c r="BO691" s="5"/>
      <c r="BP691" s="5"/>
      <c r="BQ691" s="5"/>
      <c r="BR691" s="5"/>
      <c r="BS691" s="5"/>
      <c r="BT691" s="5"/>
      <c r="BU691" s="5"/>
      <c r="BV691" s="5"/>
      <c r="BW691" s="5"/>
      <c r="BX691" s="5"/>
      <c r="BY691" s="5"/>
      <c r="BZ691" s="5"/>
      <c r="CA691" s="5"/>
      <c r="CB691" s="5"/>
      <c r="CC691" s="5"/>
      <c r="CD691" s="5"/>
      <c r="CE691" s="5"/>
      <c r="CF691" s="5"/>
      <c r="CG691" s="5"/>
      <c r="CH691" s="5"/>
      <c r="CI691" s="5"/>
      <c r="CJ691" s="5"/>
      <c r="CK691" s="6"/>
      <c r="CL691" s="6"/>
      <c r="CM691" s="6"/>
      <c r="CN691" s="6"/>
    </row>
    <row r="692" spans="1:92" x14ac:dyDescent="0.25">
      <c r="A692" s="1"/>
      <c r="B692" s="5"/>
      <c r="C692" s="5"/>
      <c r="D692" s="5"/>
      <c r="E692" s="5"/>
      <c r="F692" s="18"/>
      <c r="G692" s="5"/>
      <c r="H692" s="17"/>
      <c r="I692" s="5"/>
      <c r="J692" s="5"/>
      <c r="K692" s="5"/>
      <c r="L692" s="5"/>
      <c r="M692" s="5"/>
      <c r="N692" s="5"/>
      <c r="O692" s="5"/>
      <c r="P692" s="344"/>
      <c r="Q692" s="338"/>
      <c r="R692" s="338"/>
      <c r="S692" s="338"/>
      <c r="T692" s="338"/>
      <c r="U692" s="338"/>
      <c r="V692" s="338"/>
      <c r="W692" s="338"/>
      <c r="X692" s="338"/>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L692" s="5"/>
      <c r="BM692" s="5"/>
      <c r="BN692" s="5"/>
      <c r="BO692" s="5"/>
      <c r="BP692" s="5"/>
      <c r="BQ692" s="5"/>
      <c r="BR692" s="5"/>
      <c r="BS692" s="5"/>
      <c r="BT692" s="5"/>
      <c r="BU692" s="5"/>
      <c r="BV692" s="5"/>
      <c r="BW692" s="5"/>
      <c r="BX692" s="5"/>
      <c r="BY692" s="5"/>
      <c r="BZ692" s="5"/>
      <c r="CA692" s="5"/>
      <c r="CB692" s="5"/>
      <c r="CC692" s="5"/>
      <c r="CD692" s="5"/>
      <c r="CE692" s="5"/>
      <c r="CF692" s="5"/>
      <c r="CG692" s="5"/>
      <c r="CH692" s="5"/>
      <c r="CI692" s="5"/>
      <c r="CJ692" s="5"/>
      <c r="CK692" s="6"/>
      <c r="CL692" s="6"/>
      <c r="CM692" s="6"/>
      <c r="CN692" s="6"/>
    </row>
    <row r="693" spans="1:92" x14ac:dyDescent="0.25">
      <c r="A693" s="1"/>
      <c r="B693" s="5"/>
      <c r="C693" s="5"/>
      <c r="D693" s="5"/>
      <c r="E693" s="5"/>
      <c r="F693" s="18"/>
      <c r="G693" s="5"/>
      <c r="H693" s="17"/>
      <c r="I693" s="5"/>
      <c r="J693" s="5"/>
      <c r="K693" s="5"/>
      <c r="L693" s="5"/>
      <c r="M693" s="5"/>
      <c r="N693" s="5"/>
      <c r="O693" s="5"/>
      <c r="P693" s="344"/>
      <c r="Q693" s="338"/>
      <c r="R693" s="338"/>
      <c r="S693" s="338"/>
      <c r="T693" s="338"/>
      <c r="U693" s="338"/>
      <c r="V693" s="338"/>
      <c r="W693" s="338"/>
      <c r="X693" s="338"/>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c r="BI693" s="5"/>
      <c r="BJ693" s="5"/>
      <c r="BK693" s="5"/>
      <c r="BL693" s="5"/>
      <c r="BM693" s="5"/>
      <c r="BN693" s="5"/>
      <c r="BO693" s="5"/>
      <c r="BP693" s="5"/>
      <c r="BQ693" s="5"/>
      <c r="BR693" s="5"/>
      <c r="BS693" s="5"/>
      <c r="BT693" s="5"/>
      <c r="BU693" s="5"/>
      <c r="BV693" s="5"/>
      <c r="BW693" s="5"/>
      <c r="BX693" s="5"/>
      <c r="BY693" s="5"/>
      <c r="BZ693" s="5"/>
      <c r="CA693" s="5"/>
      <c r="CB693" s="5"/>
      <c r="CC693" s="5"/>
      <c r="CD693" s="5"/>
      <c r="CE693" s="5"/>
      <c r="CF693" s="5"/>
      <c r="CG693" s="5"/>
      <c r="CH693" s="5"/>
      <c r="CI693" s="5"/>
      <c r="CJ693" s="5"/>
      <c r="CK693" s="6"/>
      <c r="CL693" s="6"/>
      <c r="CM693" s="6"/>
      <c r="CN693" s="6"/>
    </row>
    <row r="694" spans="1:92" x14ac:dyDescent="0.25">
      <c r="A694" s="1"/>
      <c r="B694" s="5"/>
      <c r="C694" s="5"/>
      <c r="D694" s="5"/>
      <c r="E694" s="5"/>
      <c r="F694" s="18"/>
      <c r="G694" s="5"/>
      <c r="H694" s="17"/>
      <c r="I694" s="5"/>
      <c r="J694" s="5"/>
      <c r="K694" s="5"/>
      <c r="L694" s="5"/>
      <c r="M694" s="5"/>
      <c r="N694" s="5"/>
      <c r="O694" s="5"/>
      <c r="P694" s="344"/>
      <c r="Q694" s="338"/>
      <c r="R694" s="338"/>
      <c r="S694" s="338"/>
      <c r="T694" s="338"/>
      <c r="U694" s="338"/>
      <c r="V694" s="338"/>
      <c r="W694" s="338"/>
      <c r="X694" s="338"/>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L694" s="5"/>
      <c r="BM694" s="5"/>
      <c r="BN694" s="5"/>
      <c r="BO694" s="5"/>
      <c r="BP694" s="5"/>
      <c r="BQ694" s="5"/>
      <c r="BR694" s="5"/>
      <c r="BS694" s="5"/>
      <c r="BT694" s="5"/>
      <c r="BU694" s="5"/>
      <c r="BV694" s="5"/>
      <c r="BW694" s="5"/>
      <c r="BX694" s="5"/>
      <c r="BY694" s="5"/>
      <c r="BZ694" s="5"/>
      <c r="CA694" s="5"/>
      <c r="CB694" s="5"/>
      <c r="CC694" s="5"/>
      <c r="CD694" s="5"/>
      <c r="CE694" s="5"/>
      <c r="CF694" s="5"/>
      <c r="CG694" s="5"/>
      <c r="CH694" s="5"/>
      <c r="CI694" s="5"/>
      <c r="CJ694" s="5"/>
      <c r="CK694" s="6"/>
      <c r="CL694" s="6"/>
      <c r="CM694" s="6"/>
      <c r="CN694" s="6"/>
    </row>
    <row r="695" spans="1:92" x14ac:dyDescent="0.25">
      <c r="A695" s="1"/>
      <c r="B695" s="5"/>
      <c r="C695" s="5"/>
      <c r="D695" s="5"/>
      <c r="E695" s="5"/>
      <c r="F695" s="18"/>
      <c r="G695" s="5"/>
      <c r="H695" s="17"/>
      <c r="I695" s="5"/>
      <c r="J695" s="5"/>
      <c r="K695" s="5"/>
      <c r="L695" s="5"/>
      <c r="M695" s="5"/>
      <c r="N695" s="5"/>
      <c r="O695" s="5"/>
      <c r="P695" s="344"/>
      <c r="Q695" s="338"/>
      <c r="R695" s="338"/>
      <c r="S695" s="338"/>
      <c r="T695" s="338"/>
      <c r="U695" s="338"/>
      <c r="V695" s="338"/>
      <c r="W695" s="338"/>
      <c r="X695" s="338"/>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c r="BI695" s="5"/>
      <c r="BJ695" s="5"/>
      <c r="BK695" s="5"/>
      <c r="BL695" s="5"/>
      <c r="BM695" s="5"/>
      <c r="BN695" s="5"/>
      <c r="BO695" s="5"/>
      <c r="BP695" s="5"/>
      <c r="BQ695" s="5"/>
      <c r="BR695" s="5"/>
      <c r="BS695" s="5"/>
      <c r="BT695" s="5"/>
      <c r="BU695" s="5"/>
      <c r="BV695" s="5"/>
      <c r="BW695" s="5"/>
      <c r="BX695" s="5"/>
      <c r="BY695" s="5"/>
      <c r="BZ695" s="5"/>
      <c r="CA695" s="5"/>
      <c r="CB695" s="5"/>
      <c r="CC695" s="5"/>
      <c r="CD695" s="5"/>
      <c r="CE695" s="5"/>
      <c r="CF695" s="5"/>
      <c r="CG695" s="5"/>
      <c r="CH695" s="5"/>
      <c r="CI695" s="5"/>
      <c r="CJ695" s="5"/>
      <c r="CK695" s="6"/>
      <c r="CL695" s="6"/>
      <c r="CM695" s="6"/>
      <c r="CN695" s="6"/>
    </row>
    <row r="696" spans="1:92" x14ac:dyDescent="0.25">
      <c r="A696" s="1"/>
      <c r="B696" s="5"/>
      <c r="C696" s="5"/>
      <c r="D696" s="5"/>
      <c r="E696" s="5"/>
      <c r="F696" s="18"/>
      <c r="G696" s="5"/>
      <c r="H696" s="17"/>
      <c r="I696" s="5"/>
      <c r="J696" s="5"/>
      <c r="K696" s="5"/>
      <c r="L696" s="5"/>
      <c r="M696" s="5"/>
      <c r="N696" s="5"/>
      <c r="O696" s="5"/>
      <c r="P696" s="344"/>
      <c r="Q696" s="338"/>
      <c r="R696" s="338"/>
      <c r="S696" s="338"/>
      <c r="T696" s="338"/>
      <c r="U696" s="338"/>
      <c r="V696" s="338"/>
      <c r="W696" s="338"/>
      <c r="X696" s="338"/>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c r="BI696" s="5"/>
      <c r="BJ696" s="5"/>
      <c r="BK696" s="5"/>
      <c r="BL696" s="5"/>
      <c r="BM696" s="5"/>
      <c r="BN696" s="5"/>
      <c r="BO696" s="5"/>
      <c r="BP696" s="5"/>
      <c r="BQ696" s="5"/>
      <c r="BR696" s="5"/>
      <c r="BS696" s="5"/>
      <c r="BT696" s="5"/>
      <c r="BU696" s="5"/>
      <c r="BV696" s="5"/>
      <c r="BW696" s="5"/>
      <c r="BX696" s="5"/>
      <c r="BY696" s="5"/>
      <c r="BZ696" s="5"/>
      <c r="CA696" s="5"/>
      <c r="CB696" s="5"/>
      <c r="CC696" s="5"/>
      <c r="CD696" s="5"/>
      <c r="CE696" s="5"/>
      <c r="CF696" s="5"/>
      <c r="CG696" s="5"/>
      <c r="CH696" s="5"/>
      <c r="CI696" s="5"/>
      <c r="CJ696" s="5"/>
      <c r="CK696" s="6"/>
      <c r="CL696" s="6"/>
      <c r="CM696" s="6"/>
      <c r="CN696" s="6"/>
    </row>
    <row r="697" spans="1:92" x14ac:dyDescent="0.25">
      <c r="A697" s="1"/>
      <c r="B697" s="5"/>
      <c r="C697" s="5"/>
      <c r="D697" s="5"/>
      <c r="E697" s="5"/>
      <c r="F697" s="18"/>
      <c r="G697" s="5"/>
      <c r="H697" s="17"/>
      <c r="I697" s="5"/>
      <c r="J697" s="5"/>
      <c r="K697" s="5"/>
      <c r="L697" s="5"/>
      <c r="M697" s="5"/>
      <c r="N697" s="5"/>
      <c r="O697" s="5"/>
      <c r="P697" s="344"/>
      <c r="Q697" s="338"/>
      <c r="R697" s="338"/>
      <c r="S697" s="338"/>
      <c r="T697" s="338"/>
      <c r="U697" s="338"/>
      <c r="V697" s="338"/>
      <c r="W697" s="338"/>
      <c r="X697" s="338"/>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5"/>
      <c r="BN697" s="5"/>
      <c r="BO697" s="5"/>
      <c r="BP697" s="5"/>
      <c r="BQ697" s="5"/>
      <c r="BR697" s="5"/>
      <c r="BS697" s="5"/>
      <c r="BT697" s="5"/>
      <c r="BU697" s="5"/>
      <c r="BV697" s="5"/>
      <c r="BW697" s="5"/>
      <c r="BX697" s="5"/>
      <c r="BY697" s="5"/>
      <c r="BZ697" s="5"/>
      <c r="CA697" s="5"/>
      <c r="CB697" s="5"/>
      <c r="CC697" s="5"/>
      <c r="CD697" s="5"/>
      <c r="CE697" s="5"/>
      <c r="CF697" s="5"/>
      <c r="CG697" s="5"/>
      <c r="CH697" s="5"/>
      <c r="CI697" s="5"/>
      <c r="CJ697" s="5"/>
      <c r="CK697" s="6"/>
      <c r="CL697" s="6"/>
      <c r="CM697" s="6"/>
      <c r="CN697" s="6"/>
    </row>
    <row r="698" spans="1:92" x14ac:dyDescent="0.25">
      <c r="A698" s="1"/>
      <c r="B698" s="5"/>
      <c r="C698" s="5"/>
      <c r="D698" s="5"/>
      <c r="E698" s="5"/>
      <c r="F698" s="18"/>
      <c r="G698" s="5"/>
      <c r="H698" s="17"/>
      <c r="I698" s="5"/>
      <c r="J698" s="5"/>
      <c r="K698" s="5"/>
      <c r="L698" s="5"/>
      <c r="M698" s="5"/>
      <c r="N698" s="5"/>
      <c r="O698" s="5"/>
      <c r="P698" s="344"/>
      <c r="Q698" s="338"/>
      <c r="R698" s="338"/>
      <c r="S698" s="338"/>
      <c r="T698" s="338"/>
      <c r="U698" s="338"/>
      <c r="V698" s="338"/>
      <c r="W698" s="338"/>
      <c r="X698" s="338"/>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5"/>
      <c r="BN698" s="5"/>
      <c r="BO698" s="5"/>
      <c r="BP698" s="5"/>
      <c r="BQ698" s="5"/>
      <c r="BR698" s="5"/>
      <c r="BS698" s="5"/>
      <c r="BT698" s="5"/>
      <c r="BU698" s="5"/>
      <c r="BV698" s="5"/>
      <c r="BW698" s="5"/>
      <c r="BX698" s="5"/>
      <c r="BY698" s="5"/>
      <c r="BZ698" s="5"/>
      <c r="CA698" s="5"/>
      <c r="CB698" s="5"/>
      <c r="CC698" s="5"/>
      <c r="CD698" s="5"/>
      <c r="CE698" s="5"/>
      <c r="CF698" s="5"/>
      <c r="CG698" s="5"/>
      <c r="CH698" s="5"/>
      <c r="CI698" s="5"/>
      <c r="CJ698" s="5"/>
      <c r="CK698" s="6"/>
      <c r="CL698" s="6"/>
      <c r="CM698" s="6"/>
      <c r="CN698" s="6"/>
    </row>
    <row r="699" spans="1:92" x14ac:dyDescent="0.25">
      <c r="A699" s="1"/>
      <c r="B699" s="5"/>
      <c r="C699" s="5"/>
      <c r="D699" s="5"/>
      <c r="E699" s="5"/>
      <c r="F699" s="18"/>
      <c r="G699" s="5"/>
      <c r="H699" s="17"/>
      <c r="I699" s="5"/>
      <c r="J699" s="5"/>
      <c r="K699" s="5"/>
      <c r="L699" s="5"/>
      <c r="M699" s="5"/>
      <c r="N699" s="5"/>
      <c r="O699" s="5"/>
      <c r="P699" s="344"/>
      <c r="Q699" s="338"/>
      <c r="R699" s="338"/>
      <c r="S699" s="338"/>
      <c r="T699" s="338"/>
      <c r="U699" s="338"/>
      <c r="V699" s="338"/>
      <c r="W699" s="338"/>
      <c r="X699" s="338"/>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C699" s="5"/>
      <c r="BD699" s="5"/>
      <c r="BE699" s="5"/>
      <c r="BF699" s="5"/>
      <c r="BG699" s="5"/>
      <c r="BH699" s="5"/>
      <c r="BI699" s="5"/>
      <c r="BJ699" s="5"/>
      <c r="BK699" s="5"/>
      <c r="BL699" s="5"/>
      <c r="BM699" s="5"/>
      <c r="BN699" s="5"/>
      <c r="BO699" s="5"/>
      <c r="BP699" s="5"/>
      <c r="BQ699" s="5"/>
      <c r="BR699" s="5"/>
      <c r="BS699" s="5"/>
      <c r="BT699" s="5"/>
      <c r="BU699" s="5"/>
      <c r="BV699" s="5"/>
      <c r="BW699" s="5"/>
      <c r="BX699" s="5"/>
      <c r="BY699" s="5"/>
      <c r="BZ699" s="5"/>
      <c r="CA699" s="5"/>
      <c r="CB699" s="5"/>
      <c r="CC699" s="5"/>
      <c r="CD699" s="5"/>
      <c r="CE699" s="5"/>
      <c r="CF699" s="5"/>
      <c r="CG699" s="5"/>
      <c r="CH699" s="5"/>
      <c r="CI699" s="5"/>
      <c r="CJ699" s="5"/>
      <c r="CK699" s="6"/>
      <c r="CL699" s="6"/>
      <c r="CM699" s="6"/>
      <c r="CN699" s="6"/>
    </row>
    <row r="700" spans="1:92" x14ac:dyDescent="0.25">
      <c r="A700" s="1"/>
      <c r="B700" s="5"/>
      <c r="C700" s="5"/>
      <c r="D700" s="5"/>
      <c r="E700" s="5"/>
      <c r="F700" s="18"/>
      <c r="G700" s="5"/>
      <c r="H700" s="17"/>
      <c r="I700" s="5"/>
      <c r="J700" s="5"/>
      <c r="K700" s="5"/>
      <c r="L700" s="5"/>
      <c r="M700" s="5"/>
      <c r="N700" s="5"/>
      <c r="O700" s="5"/>
      <c r="P700" s="344"/>
      <c r="Q700" s="338"/>
      <c r="R700" s="338"/>
      <c r="S700" s="338"/>
      <c r="T700" s="338"/>
      <c r="U700" s="338"/>
      <c r="V700" s="338"/>
      <c r="W700" s="338"/>
      <c r="X700" s="338"/>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5"/>
      <c r="BK700" s="5"/>
      <c r="BL700" s="5"/>
      <c r="BM700" s="5"/>
      <c r="BN700" s="5"/>
      <c r="BO700" s="5"/>
      <c r="BP700" s="5"/>
      <c r="BQ700" s="5"/>
      <c r="BR700" s="5"/>
      <c r="BS700" s="5"/>
      <c r="BT700" s="5"/>
      <c r="BU700" s="5"/>
      <c r="BV700" s="5"/>
      <c r="BW700" s="5"/>
      <c r="BX700" s="5"/>
      <c r="BY700" s="5"/>
      <c r="BZ700" s="5"/>
      <c r="CA700" s="5"/>
      <c r="CB700" s="5"/>
      <c r="CC700" s="5"/>
      <c r="CD700" s="5"/>
      <c r="CE700" s="5"/>
      <c r="CF700" s="5"/>
      <c r="CG700" s="5"/>
      <c r="CH700" s="5"/>
      <c r="CI700" s="5"/>
      <c r="CJ700" s="5"/>
      <c r="CK700" s="6"/>
      <c r="CL700" s="6"/>
      <c r="CM700" s="6"/>
      <c r="CN700" s="6"/>
    </row>
    <row r="701" spans="1:92" x14ac:dyDescent="0.25">
      <c r="A701" s="1"/>
      <c r="B701" s="5"/>
      <c r="C701" s="5"/>
      <c r="D701" s="5"/>
      <c r="E701" s="5"/>
      <c r="F701" s="18"/>
      <c r="G701" s="5"/>
      <c r="H701" s="17"/>
      <c r="I701" s="5"/>
      <c r="J701" s="5"/>
      <c r="K701" s="5"/>
      <c r="L701" s="5"/>
      <c r="M701" s="5"/>
      <c r="N701" s="5"/>
      <c r="O701" s="5"/>
      <c r="P701" s="344"/>
      <c r="Q701" s="338"/>
      <c r="R701" s="338"/>
      <c r="S701" s="338"/>
      <c r="T701" s="338"/>
      <c r="U701" s="338"/>
      <c r="V701" s="338"/>
      <c r="W701" s="338"/>
      <c r="X701" s="338"/>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5"/>
      <c r="BH701" s="5"/>
      <c r="BI701" s="5"/>
      <c r="BJ701" s="5"/>
      <c r="BK701" s="5"/>
      <c r="BL701" s="5"/>
      <c r="BM701" s="5"/>
      <c r="BN701" s="5"/>
      <c r="BO701" s="5"/>
      <c r="BP701" s="5"/>
      <c r="BQ701" s="5"/>
      <c r="BR701" s="5"/>
      <c r="BS701" s="5"/>
      <c r="BT701" s="5"/>
      <c r="BU701" s="5"/>
      <c r="BV701" s="5"/>
      <c r="BW701" s="5"/>
      <c r="BX701" s="5"/>
      <c r="BY701" s="5"/>
      <c r="BZ701" s="5"/>
      <c r="CA701" s="5"/>
      <c r="CB701" s="5"/>
      <c r="CC701" s="5"/>
      <c r="CD701" s="5"/>
      <c r="CE701" s="5"/>
      <c r="CF701" s="5"/>
      <c r="CG701" s="5"/>
      <c r="CH701" s="5"/>
      <c r="CI701" s="5"/>
      <c r="CJ701" s="5"/>
      <c r="CK701" s="6"/>
      <c r="CL701" s="6"/>
      <c r="CM701" s="6"/>
      <c r="CN701" s="6"/>
    </row>
    <row r="702" spans="1:92" x14ac:dyDescent="0.25">
      <c r="A702" s="1"/>
      <c r="B702" s="5"/>
      <c r="C702" s="5"/>
      <c r="D702" s="5"/>
      <c r="E702" s="5"/>
      <c r="F702" s="18"/>
      <c r="G702" s="5"/>
      <c r="H702" s="17"/>
      <c r="I702" s="5"/>
      <c r="J702" s="5"/>
      <c r="K702" s="5"/>
      <c r="L702" s="5"/>
      <c r="M702" s="5"/>
      <c r="N702" s="5"/>
      <c r="O702" s="5"/>
      <c r="P702" s="344"/>
      <c r="Q702" s="338"/>
      <c r="R702" s="338"/>
      <c r="S702" s="338"/>
      <c r="T702" s="338"/>
      <c r="U702" s="338"/>
      <c r="V702" s="338"/>
      <c r="W702" s="338"/>
      <c r="X702" s="338"/>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5"/>
      <c r="BN702" s="5"/>
      <c r="BO702" s="5"/>
      <c r="BP702" s="5"/>
      <c r="BQ702" s="5"/>
      <c r="BR702" s="5"/>
      <c r="BS702" s="5"/>
      <c r="BT702" s="5"/>
      <c r="BU702" s="5"/>
      <c r="BV702" s="5"/>
      <c r="BW702" s="5"/>
      <c r="BX702" s="5"/>
      <c r="BY702" s="5"/>
      <c r="BZ702" s="5"/>
      <c r="CA702" s="5"/>
      <c r="CB702" s="5"/>
      <c r="CC702" s="5"/>
      <c r="CD702" s="5"/>
      <c r="CE702" s="5"/>
      <c r="CF702" s="5"/>
      <c r="CG702" s="5"/>
      <c r="CH702" s="5"/>
      <c r="CI702" s="5"/>
      <c r="CJ702" s="5"/>
      <c r="CK702" s="6"/>
      <c r="CL702" s="6"/>
      <c r="CM702" s="6"/>
      <c r="CN702" s="6"/>
    </row>
    <row r="703" spans="1:92" x14ac:dyDescent="0.25">
      <c r="A703" s="1"/>
      <c r="B703" s="5"/>
      <c r="C703" s="5"/>
      <c r="D703" s="5"/>
      <c r="E703" s="5"/>
      <c r="F703" s="18"/>
      <c r="G703" s="5"/>
      <c r="H703" s="17"/>
      <c r="I703" s="5"/>
      <c r="J703" s="5"/>
      <c r="K703" s="5"/>
      <c r="L703" s="5"/>
      <c r="M703" s="5"/>
      <c r="N703" s="5"/>
      <c r="O703" s="5"/>
      <c r="P703" s="344"/>
      <c r="Q703" s="338"/>
      <c r="R703" s="338"/>
      <c r="S703" s="338"/>
      <c r="T703" s="338"/>
      <c r="U703" s="338"/>
      <c r="V703" s="338"/>
      <c r="W703" s="338"/>
      <c r="X703" s="338"/>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C703" s="5"/>
      <c r="BD703" s="5"/>
      <c r="BE703" s="5"/>
      <c r="BF703" s="5"/>
      <c r="BG703" s="5"/>
      <c r="BH703" s="5"/>
      <c r="BI703" s="5"/>
      <c r="BJ703" s="5"/>
      <c r="BK703" s="5"/>
      <c r="BL703" s="5"/>
      <c r="BM703" s="5"/>
      <c r="BN703" s="5"/>
      <c r="BO703" s="5"/>
      <c r="BP703" s="5"/>
      <c r="BQ703" s="5"/>
      <c r="BR703" s="5"/>
      <c r="BS703" s="5"/>
      <c r="BT703" s="5"/>
      <c r="BU703" s="5"/>
      <c r="BV703" s="5"/>
      <c r="BW703" s="5"/>
      <c r="BX703" s="5"/>
      <c r="BY703" s="5"/>
      <c r="BZ703" s="5"/>
      <c r="CA703" s="5"/>
      <c r="CB703" s="5"/>
      <c r="CC703" s="5"/>
      <c r="CD703" s="5"/>
      <c r="CE703" s="5"/>
      <c r="CF703" s="5"/>
      <c r="CG703" s="5"/>
      <c r="CH703" s="5"/>
      <c r="CI703" s="5"/>
      <c r="CJ703" s="5"/>
      <c r="CK703" s="6"/>
      <c r="CL703" s="6"/>
      <c r="CM703" s="6"/>
      <c r="CN703" s="6"/>
    </row>
    <row r="704" spans="1:92" x14ac:dyDescent="0.25">
      <c r="A704" s="1"/>
      <c r="B704" s="5"/>
      <c r="C704" s="5"/>
      <c r="D704" s="5"/>
      <c r="E704" s="5"/>
      <c r="F704" s="18"/>
      <c r="G704" s="5"/>
      <c r="H704" s="17"/>
      <c r="I704" s="5"/>
      <c r="J704" s="5"/>
      <c r="K704" s="5"/>
      <c r="L704" s="5"/>
      <c r="M704" s="5"/>
      <c r="N704" s="5"/>
      <c r="O704" s="5"/>
      <c r="P704" s="344"/>
      <c r="Q704" s="338"/>
      <c r="R704" s="338"/>
      <c r="S704" s="338"/>
      <c r="T704" s="338"/>
      <c r="U704" s="338"/>
      <c r="V704" s="338"/>
      <c r="W704" s="338"/>
      <c r="X704" s="338"/>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F704" s="5"/>
      <c r="BG704" s="5"/>
      <c r="BH704" s="5"/>
      <c r="BI704" s="5"/>
      <c r="BJ704" s="5"/>
      <c r="BK704" s="5"/>
      <c r="BL704" s="5"/>
      <c r="BM704" s="5"/>
      <c r="BN704" s="5"/>
      <c r="BO704" s="5"/>
      <c r="BP704" s="5"/>
      <c r="BQ704" s="5"/>
      <c r="BR704" s="5"/>
      <c r="BS704" s="5"/>
      <c r="BT704" s="5"/>
      <c r="BU704" s="5"/>
      <c r="BV704" s="5"/>
      <c r="BW704" s="5"/>
      <c r="BX704" s="5"/>
      <c r="BY704" s="5"/>
      <c r="BZ704" s="5"/>
      <c r="CA704" s="5"/>
      <c r="CB704" s="5"/>
      <c r="CC704" s="5"/>
      <c r="CD704" s="5"/>
      <c r="CE704" s="5"/>
      <c r="CF704" s="5"/>
      <c r="CG704" s="5"/>
      <c r="CH704" s="5"/>
      <c r="CI704" s="5"/>
      <c r="CJ704" s="5"/>
      <c r="CK704" s="6"/>
      <c r="CL704" s="6"/>
      <c r="CM704" s="6"/>
      <c r="CN704" s="6"/>
    </row>
    <row r="705" spans="1:92" x14ac:dyDescent="0.25">
      <c r="A705" s="1"/>
      <c r="B705" s="5"/>
      <c r="C705" s="5"/>
      <c r="D705" s="5"/>
      <c r="E705" s="5"/>
      <c r="F705" s="18"/>
      <c r="G705" s="5"/>
      <c r="H705" s="17"/>
      <c r="I705" s="5"/>
      <c r="J705" s="5"/>
      <c r="K705" s="5"/>
      <c r="L705" s="5"/>
      <c r="M705" s="5"/>
      <c r="N705" s="5"/>
      <c r="O705" s="5"/>
      <c r="P705" s="344"/>
      <c r="Q705" s="338"/>
      <c r="R705" s="338"/>
      <c r="S705" s="338"/>
      <c r="T705" s="338"/>
      <c r="U705" s="338"/>
      <c r="V705" s="338"/>
      <c r="W705" s="338"/>
      <c r="X705" s="338"/>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C705" s="5"/>
      <c r="BD705" s="5"/>
      <c r="BE705" s="5"/>
      <c r="BF705" s="5"/>
      <c r="BG705" s="5"/>
      <c r="BH705" s="5"/>
      <c r="BI705" s="5"/>
      <c r="BJ705" s="5"/>
      <c r="BK705" s="5"/>
      <c r="BL705" s="5"/>
      <c r="BM705" s="5"/>
      <c r="BN705" s="5"/>
      <c r="BO705" s="5"/>
      <c r="BP705" s="5"/>
      <c r="BQ705" s="5"/>
      <c r="BR705" s="5"/>
      <c r="BS705" s="5"/>
      <c r="BT705" s="5"/>
      <c r="BU705" s="5"/>
      <c r="BV705" s="5"/>
      <c r="BW705" s="5"/>
      <c r="BX705" s="5"/>
      <c r="BY705" s="5"/>
      <c r="BZ705" s="5"/>
      <c r="CA705" s="5"/>
      <c r="CB705" s="5"/>
      <c r="CC705" s="5"/>
      <c r="CD705" s="5"/>
      <c r="CE705" s="5"/>
      <c r="CF705" s="5"/>
      <c r="CG705" s="5"/>
      <c r="CH705" s="5"/>
      <c r="CI705" s="5"/>
      <c r="CJ705" s="5"/>
      <c r="CK705" s="6"/>
      <c r="CL705" s="6"/>
      <c r="CM705" s="6"/>
      <c r="CN705" s="6"/>
    </row>
    <row r="706" spans="1:92" x14ac:dyDescent="0.25">
      <c r="A706" s="1"/>
      <c r="B706" s="5"/>
      <c r="C706" s="5"/>
      <c r="D706" s="5"/>
      <c r="E706" s="5"/>
      <c r="F706" s="18"/>
      <c r="G706" s="5"/>
      <c r="H706" s="17"/>
      <c r="I706" s="5"/>
      <c r="J706" s="5"/>
      <c r="K706" s="5"/>
      <c r="L706" s="5"/>
      <c r="M706" s="5"/>
      <c r="N706" s="5"/>
      <c r="O706" s="5"/>
      <c r="P706" s="344"/>
      <c r="Q706" s="338"/>
      <c r="R706" s="338"/>
      <c r="S706" s="338"/>
      <c r="T706" s="338"/>
      <c r="U706" s="338"/>
      <c r="V706" s="338"/>
      <c r="W706" s="338"/>
      <c r="X706" s="338"/>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C706" s="5"/>
      <c r="BD706" s="5"/>
      <c r="BE706" s="5"/>
      <c r="BF706" s="5"/>
      <c r="BG706" s="5"/>
      <c r="BH706" s="5"/>
      <c r="BI706" s="5"/>
      <c r="BJ706" s="5"/>
      <c r="BK706" s="5"/>
      <c r="BL706" s="5"/>
      <c r="BM706" s="5"/>
      <c r="BN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6"/>
      <c r="CL706" s="6"/>
      <c r="CM706" s="6"/>
      <c r="CN706" s="6"/>
    </row>
    <row r="707" spans="1:92" x14ac:dyDescent="0.25">
      <c r="A707" s="1"/>
      <c r="B707" s="5"/>
      <c r="C707" s="5"/>
      <c r="D707" s="5"/>
      <c r="E707" s="5"/>
      <c r="F707" s="18"/>
      <c r="G707" s="5"/>
      <c r="H707" s="17"/>
      <c r="I707" s="5"/>
      <c r="J707" s="5"/>
      <c r="K707" s="5"/>
      <c r="L707" s="5"/>
      <c r="M707" s="5"/>
      <c r="N707" s="5"/>
      <c r="O707" s="5"/>
      <c r="P707" s="344"/>
      <c r="Q707" s="338"/>
      <c r="R707" s="338"/>
      <c r="S707" s="338"/>
      <c r="T707" s="338"/>
      <c r="U707" s="338"/>
      <c r="V707" s="338"/>
      <c r="W707" s="338"/>
      <c r="X707" s="338"/>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C707" s="5"/>
      <c r="BD707" s="5"/>
      <c r="BE707" s="5"/>
      <c r="BF707" s="5"/>
      <c r="BG707" s="5"/>
      <c r="BH707" s="5"/>
      <c r="BI707" s="5"/>
      <c r="BJ707" s="5"/>
      <c r="BK707" s="5"/>
      <c r="BL707" s="5"/>
      <c r="BM707" s="5"/>
      <c r="BN707" s="5"/>
      <c r="BO707" s="5"/>
      <c r="BP707" s="5"/>
      <c r="BQ707" s="5"/>
      <c r="BR707" s="5"/>
      <c r="BS707" s="5"/>
      <c r="BT707" s="5"/>
      <c r="BU707" s="5"/>
      <c r="BV707" s="5"/>
      <c r="BW707" s="5"/>
      <c r="BX707" s="5"/>
      <c r="BY707" s="5"/>
      <c r="BZ707" s="5"/>
      <c r="CA707" s="5"/>
      <c r="CB707" s="5"/>
      <c r="CC707" s="5"/>
      <c r="CD707" s="5"/>
      <c r="CE707" s="5"/>
      <c r="CF707" s="5"/>
      <c r="CG707" s="5"/>
      <c r="CH707" s="5"/>
      <c r="CI707" s="5"/>
      <c r="CJ707" s="5"/>
      <c r="CK707" s="6"/>
      <c r="CL707" s="6"/>
      <c r="CM707" s="6"/>
      <c r="CN707" s="6"/>
    </row>
    <row r="708" spans="1:92" x14ac:dyDescent="0.25">
      <c r="A708" s="1"/>
      <c r="B708" s="5"/>
      <c r="C708" s="5"/>
      <c r="D708" s="5"/>
      <c r="E708" s="5"/>
      <c r="F708" s="18"/>
      <c r="G708" s="5"/>
      <c r="H708" s="17"/>
      <c r="I708" s="5"/>
      <c r="J708" s="5"/>
      <c r="K708" s="5"/>
      <c r="L708" s="5"/>
      <c r="M708" s="5"/>
      <c r="N708" s="5"/>
      <c r="O708" s="5"/>
      <c r="P708" s="344"/>
      <c r="Q708" s="338"/>
      <c r="R708" s="338"/>
      <c r="S708" s="338"/>
      <c r="T708" s="338"/>
      <c r="U708" s="338"/>
      <c r="V708" s="338"/>
      <c r="W708" s="338"/>
      <c r="X708" s="338"/>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5"/>
      <c r="BH708" s="5"/>
      <c r="BI708" s="5"/>
      <c r="BJ708" s="5"/>
      <c r="BK708" s="5"/>
      <c r="BL708" s="5"/>
      <c r="BM708" s="5"/>
      <c r="BN708" s="5"/>
      <c r="BO708" s="5"/>
      <c r="BP708" s="5"/>
      <c r="BQ708" s="5"/>
      <c r="BR708" s="5"/>
      <c r="BS708" s="5"/>
      <c r="BT708" s="5"/>
      <c r="BU708" s="5"/>
      <c r="BV708" s="5"/>
      <c r="BW708" s="5"/>
      <c r="BX708" s="5"/>
      <c r="BY708" s="5"/>
      <c r="BZ708" s="5"/>
      <c r="CA708" s="5"/>
      <c r="CB708" s="5"/>
      <c r="CC708" s="5"/>
      <c r="CD708" s="5"/>
      <c r="CE708" s="5"/>
      <c r="CF708" s="5"/>
      <c r="CG708" s="5"/>
      <c r="CH708" s="5"/>
      <c r="CI708" s="5"/>
      <c r="CJ708" s="5"/>
      <c r="CK708" s="6"/>
      <c r="CL708" s="6"/>
      <c r="CM708" s="6"/>
      <c r="CN708" s="6"/>
    </row>
    <row r="709" spans="1:92" x14ac:dyDescent="0.25">
      <c r="A709" s="1"/>
      <c r="B709" s="5"/>
      <c r="C709" s="5"/>
      <c r="D709" s="5"/>
      <c r="E709" s="5"/>
      <c r="F709" s="18"/>
      <c r="G709" s="5"/>
      <c r="H709" s="17"/>
      <c r="I709" s="5"/>
      <c r="J709" s="5"/>
      <c r="K709" s="5"/>
      <c r="L709" s="5"/>
      <c r="M709" s="5"/>
      <c r="N709" s="5"/>
      <c r="O709" s="5"/>
      <c r="P709" s="344"/>
      <c r="Q709" s="338"/>
      <c r="R709" s="338"/>
      <c r="S709" s="338"/>
      <c r="T709" s="338"/>
      <c r="U709" s="338"/>
      <c r="V709" s="338"/>
      <c r="W709" s="338"/>
      <c r="X709" s="338"/>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5"/>
      <c r="BO709" s="5"/>
      <c r="BP709" s="5"/>
      <c r="BQ709" s="5"/>
      <c r="BR709" s="5"/>
      <c r="BS709" s="5"/>
      <c r="BT709" s="5"/>
      <c r="BU709" s="5"/>
      <c r="BV709" s="5"/>
      <c r="BW709" s="5"/>
      <c r="BX709" s="5"/>
      <c r="BY709" s="5"/>
      <c r="BZ709" s="5"/>
      <c r="CA709" s="5"/>
      <c r="CB709" s="5"/>
      <c r="CC709" s="5"/>
      <c r="CD709" s="5"/>
      <c r="CE709" s="5"/>
      <c r="CF709" s="5"/>
      <c r="CG709" s="5"/>
      <c r="CH709" s="5"/>
      <c r="CI709" s="5"/>
      <c r="CJ709" s="5"/>
      <c r="CK709" s="6"/>
      <c r="CL709" s="6"/>
      <c r="CM709" s="6"/>
      <c r="CN709" s="6"/>
    </row>
    <row r="710" spans="1:92" x14ac:dyDescent="0.25">
      <c r="A710" s="1"/>
      <c r="B710" s="5"/>
      <c r="C710" s="5"/>
      <c r="D710" s="5"/>
      <c r="E710" s="5"/>
      <c r="F710" s="18"/>
      <c r="G710" s="5"/>
      <c r="H710" s="17"/>
      <c r="I710" s="5"/>
      <c r="J710" s="5"/>
      <c r="K710" s="5"/>
      <c r="L710" s="5"/>
      <c r="M710" s="5"/>
      <c r="N710" s="5"/>
      <c r="O710" s="5"/>
      <c r="P710" s="344"/>
      <c r="Q710" s="338"/>
      <c r="R710" s="338"/>
      <c r="S710" s="338"/>
      <c r="T710" s="338"/>
      <c r="U710" s="338"/>
      <c r="V710" s="338"/>
      <c r="W710" s="338"/>
      <c r="X710" s="338"/>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6"/>
      <c r="CL710" s="6"/>
      <c r="CM710" s="6"/>
      <c r="CN710" s="6"/>
    </row>
    <row r="711" spans="1:92" x14ac:dyDescent="0.25">
      <c r="A711" s="1"/>
      <c r="B711" s="5"/>
      <c r="C711" s="5"/>
      <c r="D711" s="5"/>
      <c r="E711" s="5"/>
      <c r="F711" s="18"/>
      <c r="G711" s="5"/>
      <c r="H711" s="17"/>
      <c r="I711" s="5"/>
      <c r="J711" s="5"/>
      <c r="K711" s="5"/>
      <c r="L711" s="5"/>
      <c r="M711" s="5"/>
      <c r="N711" s="5"/>
      <c r="O711" s="5"/>
      <c r="P711" s="344"/>
      <c r="Q711" s="338"/>
      <c r="R711" s="338"/>
      <c r="S711" s="338"/>
      <c r="T711" s="338"/>
      <c r="U711" s="338"/>
      <c r="V711" s="338"/>
      <c r="W711" s="338"/>
      <c r="X711" s="338"/>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5"/>
      <c r="BV711" s="5"/>
      <c r="BW711" s="5"/>
      <c r="BX711" s="5"/>
      <c r="BY711" s="5"/>
      <c r="BZ711" s="5"/>
      <c r="CA711" s="5"/>
      <c r="CB711" s="5"/>
      <c r="CC711" s="5"/>
      <c r="CD711" s="5"/>
      <c r="CE711" s="5"/>
      <c r="CF711" s="5"/>
      <c r="CG711" s="5"/>
      <c r="CH711" s="5"/>
      <c r="CI711" s="5"/>
      <c r="CJ711" s="5"/>
      <c r="CK711" s="6"/>
      <c r="CL711" s="6"/>
      <c r="CM711" s="6"/>
      <c r="CN711" s="6"/>
    </row>
    <row r="712" spans="1:92" x14ac:dyDescent="0.25">
      <c r="A712" s="1"/>
      <c r="B712" s="5"/>
      <c r="C712" s="5"/>
      <c r="D712" s="5"/>
      <c r="E712" s="5"/>
      <c r="F712" s="18"/>
      <c r="G712" s="5"/>
      <c r="H712" s="17"/>
      <c r="I712" s="5"/>
      <c r="J712" s="5"/>
      <c r="K712" s="5"/>
      <c r="L712" s="5"/>
      <c r="M712" s="5"/>
      <c r="N712" s="5"/>
      <c r="O712" s="5"/>
      <c r="P712" s="344"/>
      <c r="Q712" s="338"/>
      <c r="R712" s="338"/>
      <c r="S712" s="338"/>
      <c r="T712" s="338"/>
      <c r="U712" s="338"/>
      <c r="V712" s="338"/>
      <c r="W712" s="338"/>
      <c r="X712" s="338"/>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5"/>
      <c r="BO712" s="5"/>
      <c r="BP712" s="5"/>
      <c r="BQ712" s="5"/>
      <c r="BR712" s="5"/>
      <c r="BS712" s="5"/>
      <c r="BT712" s="5"/>
      <c r="BU712" s="5"/>
      <c r="BV712" s="5"/>
      <c r="BW712" s="5"/>
      <c r="BX712" s="5"/>
      <c r="BY712" s="5"/>
      <c r="BZ712" s="5"/>
      <c r="CA712" s="5"/>
      <c r="CB712" s="5"/>
      <c r="CC712" s="5"/>
      <c r="CD712" s="5"/>
      <c r="CE712" s="5"/>
      <c r="CF712" s="5"/>
      <c r="CG712" s="5"/>
      <c r="CH712" s="5"/>
      <c r="CI712" s="5"/>
      <c r="CJ712" s="5"/>
      <c r="CK712" s="6"/>
      <c r="CL712" s="6"/>
      <c r="CM712" s="6"/>
      <c r="CN712" s="6"/>
    </row>
    <row r="713" spans="1:92" x14ac:dyDescent="0.25">
      <c r="A713" s="1"/>
      <c r="B713" s="5"/>
      <c r="C713" s="5"/>
      <c r="D713" s="5"/>
      <c r="E713" s="5"/>
      <c r="F713" s="18"/>
      <c r="G713" s="5"/>
      <c r="H713" s="17"/>
      <c r="I713" s="5"/>
      <c r="J713" s="5"/>
      <c r="K713" s="5"/>
      <c r="L713" s="5"/>
      <c r="M713" s="5"/>
      <c r="N713" s="5"/>
      <c r="O713" s="5"/>
      <c r="P713" s="344"/>
      <c r="Q713" s="338"/>
      <c r="R713" s="338"/>
      <c r="S713" s="338"/>
      <c r="T713" s="338"/>
      <c r="U713" s="338"/>
      <c r="V713" s="338"/>
      <c r="W713" s="338"/>
      <c r="X713" s="338"/>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5"/>
      <c r="BN713" s="5"/>
      <c r="BO713" s="5"/>
      <c r="BP713" s="5"/>
      <c r="BQ713" s="5"/>
      <c r="BR713" s="5"/>
      <c r="BS713" s="5"/>
      <c r="BT713" s="5"/>
      <c r="BU713" s="5"/>
      <c r="BV713" s="5"/>
      <c r="BW713" s="5"/>
      <c r="BX713" s="5"/>
      <c r="BY713" s="5"/>
      <c r="BZ713" s="5"/>
      <c r="CA713" s="5"/>
      <c r="CB713" s="5"/>
      <c r="CC713" s="5"/>
      <c r="CD713" s="5"/>
      <c r="CE713" s="5"/>
      <c r="CF713" s="5"/>
      <c r="CG713" s="5"/>
      <c r="CH713" s="5"/>
      <c r="CI713" s="5"/>
      <c r="CJ713" s="5"/>
      <c r="CK713" s="6"/>
      <c r="CL713" s="6"/>
      <c r="CM713" s="6"/>
      <c r="CN713" s="6"/>
    </row>
    <row r="714" spans="1:92" x14ac:dyDescent="0.25">
      <c r="A714" s="1"/>
      <c r="B714" s="5"/>
      <c r="C714" s="5"/>
      <c r="D714" s="5"/>
      <c r="E714" s="5"/>
      <c r="F714" s="18"/>
      <c r="G714" s="5"/>
      <c r="H714" s="17"/>
      <c r="I714" s="5"/>
      <c r="J714" s="5"/>
      <c r="K714" s="5"/>
      <c r="L714" s="5"/>
      <c r="M714" s="5"/>
      <c r="N714" s="5"/>
      <c r="O714" s="5"/>
      <c r="P714" s="344"/>
      <c r="Q714" s="338"/>
      <c r="R714" s="338"/>
      <c r="S714" s="338"/>
      <c r="T714" s="338"/>
      <c r="U714" s="338"/>
      <c r="V714" s="338"/>
      <c r="W714" s="338"/>
      <c r="X714" s="338"/>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6"/>
      <c r="CL714" s="6"/>
      <c r="CM714" s="6"/>
      <c r="CN714" s="6"/>
    </row>
    <row r="715" spans="1:92" x14ac:dyDescent="0.25">
      <c r="A715" s="1"/>
      <c r="B715" s="5"/>
      <c r="C715" s="5"/>
      <c r="D715" s="5"/>
      <c r="E715" s="5"/>
      <c r="F715" s="18"/>
      <c r="G715" s="5"/>
      <c r="H715" s="17"/>
      <c r="I715" s="5"/>
      <c r="J715" s="5"/>
      <c r="K715" s="5"/>
      <c r="L715" s="5"/>
      <c r="M715" s="5"/>
      <c r="N715" s="5"/>
      <c r="O715" s="5"/>
      <c r="P715" s="344"/>
      <c r="Q715" s="338"/>
      <c r="R715" s="338"/>
      <c r="S715" s="338"/>
      <c r="T715" s="338"/>
      <c r="U715" s="338"/>
      <c r="V715" s="338"/>
      <c r="W715" s="338"/>
      <c r="X715" s="338"/>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c r="BO715" s="5"/>
      <c r="BP715" s="5"/>
      <c r="BQ715" s="5"/>
      <c r="BR715" s="5"/>
      <c r="BS715" s="5"/>
      <c r="BT715" s="5"/>
      <c r="BU715" s="5"/>
      <c r="BV715" s="5"/>
      <c r="BW715" s="5"/>
      <c r="BX715" s="5"/>
      <c r="BY715" s="5"/>
      <c r="BZ715" s="5"/>
      <c r="CA715" s="5"/>
      <c r="CB715" s="5"/>
      <c r="CC715" s="5"/>
      <c r="CD715" s="5"/>
      <c r="CE715" s="5"/>
      <c r="CF715" s="5"/>
      <c r="CG715" s="5"/>
      <c r="CH715" s="5"/>
      <c r="CI715" s="5"/>
      <c r="CJ715" s="5"/>
      <c r="CK715" s="6"/>
      <c r="CL715" s="6"/>
      <c r="CM715" s="6"/>
      <c r="CN715" s="6"/>
    </row>
    <row r="716" spans="1:92" x14ac:dyDescent="0.25">
      <c r="A716" s="1"/>
      <c r="B716" s="5"/>
      <c r="C716" s="5"/>
      <c r="D716" s="5"/>
      <c r="E716" s="5"/>
      <c r="F716" s="18"/>
      <c r="G716" s="5"/>
      <c r="H716" s="17"/>
      <c r="I716" s="5"/>
      <c r="J716" s="5"/>
      <c r="K716" s="5"/>
      <c r="L716" s="5"/>
      <c r="M716" s="5"/>
      <c r="N716" s="5"/>
      <c r="O716" s="5"/>
      <c r="P716" s="344"/>
      <c r="Q716" s="338"/>
      <c r="R716" s="338"/>
      <c r="S716" s="338"/>
      <c r="T716" s="338"/>
      <c r="U716" s="338"/>
      <c r="V716" s="338"/>
      <c r="W716" s="338"/>
      <c r="X716" s="338"/>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5"/>
      <c r="BO716" s="5"/>
      <c r="BP716" s="5"/>
      <c r="BQ716" s="5"/>
      <c r="BR716" s="5"/>
      <c r="BS716" s="5"/>
      <c r="BT716" s="5"/>
      <c r="BU716" s="5"/>
      <c r="BV716" s="5"/>
      <c r="BW716" s="5"/>
      <c r="BX716" s="5"/>
      <c r="BY716" s="5"/>
      <c r="BZ716" s="5"/>
      <c r="CA716" s="5"/>
      <c r="CB716" s="5"/>
      <c r="CC716" s="5"/>
      <c r="CD716" s="5"/>
      <c r="CE716" s="5"/>
      <c r="CF716" s="5"/>
      <c r="CG716" s="5"/>
      <c r="CH716" s="5"/>
      <c r="CI716" s="5"/>
      <c r="CJ716" s="5"/>
      <c r="CK716" s="6"/>
      <c r="CL716" s="6"/>
      <c r="CM716" s="6"/>
      <c r="CN716" s="6"/>
    </row>
    <row r="717" spans="1:92" x14ac:dyDescent="0.25">
      <c r="A717" s="1"/>
      <c r="B717" s="5"/>
      <c r="C717" s="5"/>
      <c r="D717" s="5"/>
      <c r="E717" s="5"/>
      <c r="F717" s="18"/>
      <c r="G717" s="5"/>
      <c r="H717" s="17"/>
      <c r="I717" s="5"/>
      <c r="J717" s="5"/>
      <c r="K717" s="5"/>
      <c r="L717" s="5"/>
      <c r="M717" s="5"/>
      <c r="N717" s="5"/>
      <c r="O717" s="5"/>
      <c r="P717" s="344"/>
      <c r="Q717" s="338"/>
      <c r="R717" s="338"/>
      <c r="S717" s="338"/>
      <c r="T717" s="338"/>
      <c r="U717" s="338"/>
      <c r="V717" s="338"/>
      <c r="W717" s="338"/>
      <c r="X717" s="338"/>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5"/>
      <c r="BO717" s="5"/>
      <c r="BP717" s="5"/>
      <c r="BQ717" s="5"/>
      <c r="BR717" s="5"/>
      <c r="BS717" s="5"/>
      <c r="BT717" s="5"/>
      <c r="BU717" s="5"/>
      <c r="BV717" s="5"/>
      <c r="BW717" s="5"/>
      <c r="BX717" s="5"/>
      <c r="BY717" s="5"/>
      <c r="BZ717" s="5"/>
      <c r="CA717" s="5"/>
      <c r="CB717" s="5"/>
      <c r="CC717" s="5"/>
      <c r="CD717" s="5"/>
      <c r="CE717" s="5"/>
      <c r="CF717" s="5"/>
      <c r="CG717" s="5"/>
      <c r="CH717" s="5"/>
      <c r="CI717" s="5"/>
      <c r="CJ717" s="5"/>
      <c r="CK717" s="6"/>
      <c r="CL717" s="6"/>
      <c r="CM717" s="6"/>
      <c r="CN717" s="6"/>
    </row>
    <row r="718" spans="1:92" x14ac:dyDescent="0.25">
      <c r="A718" s="1"/>
      <c r="B718" s="5"/>
      <c r="C718" s="5"/>
      <c r="D718" s="5"/>
      <c r="E718" s="5"/>
      <c r="F718" s="18"/>
      <c r="G718" s="5"/>
      <c r="H718" s="17"/>
      <c r="I718" s="5"/>
      <c r="J718" s="5"/>
      <c r="K718" s="5"/>
      <c r="L718" s="5"/>
      <c r="M718" s="5"/>
      <c r="N718" s="5"/>
      <c r="O718" s="5"/>
      <c r="P718" s="344"/>
      <c r="Q718" s="338"/>
      <c r="R718" s="338"/>
      <c r="S718" s="338"/>
      <c r="T718" s="338"/>
      <c r="U718" s="338"/>
      <c r="V718" s="338"/>
      <c r="W718" s="338"/>
      <c r="X718" s="338"/>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N718" s="5"/>
      <c r="BO718" s="5"/>
      <c r="BP718" s="5"/>
      <c r="BQ718" s="5"/>
      <c r="BR718" s="5"/>
      <c r="BS718" s="5"/>
      <c r="BT718" s="5"/>
      <c r="BU718" s="5"/>
      <c r="BV718" s="5"/>
      <c r="BW718" s="5"/>
      <c r="BX718" s="5"/>
      <c r="BY718" s="5"/>
      <c r="BZ718" s="5"/>
      <c r="CA718" s="5"/>
      <c r="CB718" s="5"/>
      <c r="CC718" s="5"/>
      <c r="CD718" s="5"/>
      <c r="CE718" s="5"/>
      <c r="CF718" s="5"/>
      <c r="CG718" s="5"/>
      <c r="CH718" s="5"/>
      <c r="CI718" s="5"/>
      <c r="CJ718" s="5"/>
      <c r="CK718" s="6"/>
      <c r="CL718" s="6"/>
      <c r="CM718" s="6"/>
      <c r="CN718" s="6"/>
    </row>
    <row r="719" spans="1:92" x14ac:dyDescent="0.25">
      <c r="A719" s="1"/>
      <c r="B719" s="5"/>
      <c r="C719" s="5"/>
      <c r="D719" s="5"/>
      <c r="E719" s="5"/>
      <c r="F719" s="18"/>
      <c r="G719" s="5"/>
      <c r="H719" s="17"/>
      <c r="I719" s="5"/>
      <c r="J719" s="5"/>
      <c r="K719" s="5"/>
      <c r="L719" s="5"/>
      <c r="M719" s="5"/>
      <c r="N719" s="5"/>
      <c r="O719" s="5"/>
      <c r="P719" s="344"/>
      <c r="Q719" s="338"/>
      <c r="R719" s="338"/>
      <c r="S719" s="338"/>
      <c r="T719" s="338"/>
      <c r="U719" s="338"/>
      <c r="V719" s="338"/>
      <c r="W719" s="338"/>
      <c r="X719" s="338"/>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6"/>
      <c r="CL719" s="6"/>
      <c r="CM719" s="6"/>
      <c r="CN719" s="6"/>
    </row>
    <row r="720" spans="1:92" x14ac:dyDescent="0.25">
      <c r="A720" s="1"/>
      <c r="B720" s="5"/>
      <c r="C720" s="5"/>
      <c r="D720" s="5"/>
      <c r="E720" s="5"/>
      <c r="F720" s="18"/>
      <c r="G720" s="5"/>
      <c r="H720" s="17"/>
      <c r="I720" s="5"/>
      <c r="J720" s="5"/>
      <c r="K720" s="5"/>
      <c r="L720" s="5"/>
      <c r="M720" s="5"/>
      <c r="N720" s="5"/>
      <c r="O720" s="5"/>
      <c r="P720" s="344"/>
      <c r="Q720" s="338"/>
      <c r="R720" s="338"/>
      <c r="S720" s="338"/>
      <c r="T720" s="338"/>
      <c r="U720" s="338"/>
      <c r="V720" s="338"/>
      <c r="W720" s="338"/>
      <c r="X720" s="338"/>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5"/>
      <c r="BN720" s="5"/>
      <c r="BO720" s="5"/>
      <c r="BP720" s="5"/>
      <c r="BQ720" s="5"/>
      <c r="BR720" s="5"/>
      <c r="BS720" s="5"/>
      <c r="BT720" s="5"/>
      <c r="BU720" s="5"/>
      <c r="BV720" s="5"/>
      <c r="BW720" s="5"/>
      <c r="BX720" s="5"/>
      <c r="BY720" s="5"/>
      <c r="BZ720" s="5"/>
      <c r="CA720" s="5"/>
      <c r="CB720" s="5"/>
      <c r="CC720" s="5"/>
      <c r="CD720" s="5"/>
      <c r="CE720" s="5"/>
      <c r="CF720" s="5"/>
      <c r="CG720" s="5"/>
      <c r="CH720" s="5"/>
      <c r="CI720" s="5"/>
      <c r="CJ720" s="5"/>
      <c r="CK720" s="6"/>
      <c r="CL720" s="6"/>
      <c r="CM720" s="6"/>
      <c r="CN720" s="6"/>
    </row>
    <row r="721" spans="1:92" x14ac:dyDescent="0.25">
      <c r="A721" s="1"/>
      <c r="B721" s="5"/>
      <c r="C721" s="5"/>
      <c r="D721" s="5"/>
      <c r="E721" s="5"/>
      <c r="F721" s="18"/>
      <c r="G721" s="5"/>
      <c r="H721" s="17"/>
      <c r="I721" s="5"/>
      <c r="J721" s="5"/>
      <c r="K721" s="5"/>
      <c r="L721" s="5"/>
      <c r="M721" s="5"/>
      <c r="N721" s="5"/>
      <c r="O721" s="5"/>
      <c r="P721" s="344"/>
      <c r="Q721" s="338"/>
      <c r="R721" s="338"/>
      <c r="S721" s="338"/>
      <c r="T721" s="338"/>
      <c r="U721" s="338"/>
      <c r="V721" s="338"/>
      <c r="W721" s="338"/>
      <c r="X721" s="338"/>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5"/>
      <c r="BN721" s="5"/>
      <c r="BO721" s="5"/>
      <c r="BP721" s="5"/>
      <c r="BQ721" s="5"/>
      <c r="BR721" s="5"/>
      <c r="BS721" s="5"/>
      <c r="BT721" s="5"/>
      <c r="BU721" s="5"/>
      <c r="BV721" s="5"/>
      <c r="BW721" s="5"/>
      <c r="BX721" s="5"/>
      <c r="BY721" s="5"/>
      <c r="BZ721" s="5"/>
      <c r="CA721" s="5"/>
      <c r="CB721" s="5"/>
      <c r="CC721" s="5"/>
      <c r="CD721" s="5"/>
      <c r="CE721" s="5"/>
      <c r="CF721" s="5"/>
      <c r="CG721" s="5"/>
      <c r="CH721" s="5"/>
      <c r="CI721" s="5"/>
      <c r="CJ721" s="5"/>
      <c r="CK721" s="6"/>
      <c r="CL721" s="6"/>
      <c r="CM721" s="6"/>
      <c r="CN721" s="6"/>
    </row>
    <row r="722" spans="1:92" x14ac:dyDescent="0.25">
      <c r="A722" s="1"/>
      <c r="B722" s="5"/>
      <c r="C722" s="5"/>
      <c r="D722" s="5"/>
      <c r="E722" s="5"/>
      <c r="F722" s="18"/>
      <c r="G722" s="5"/>
      <c r="H722" s="17"/>
      <c r="I722" s="5"/>
      <c r="J722" s="5"/>
      <c r="K722" s="5"/>
      <c r="L722" s="5"/>
      <c r="M722" s="5"/>
      <c r="N722" s="5"/>
      <c r="O722" s="5"/>
      <c r="P722" s="344"/>
      <c r="Q722" s="338"/>
      <c r="R722" s="338"/>
      <c r="S722" s="338"/>
      <c r="T722" s="338"/>
      <c r="U722" s="338"/>
      <c r="V722" s="338"/>
      <c r="W722" s="338"/>
      <c r="X722" s="338"/>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L722" s="5"/>
      <c r="BM722" s="5"/>
      <c r="BN722" s="5"/>
      <c r="BO722" s="5"/>
      <c r="BP722" s="5"/>
      <c r="BQ722" s="5"/>
      <c r="BR722" s="5"/>
      <c r="BS722" s="5"/>
      <c r="BT722" s="5"/>
      <c r="BU722" s="5"/>
      <c r="BV722" s="5"/>
      <c r="BW722" s="5"/>
      <c r="BX722" s="5"/>
      <c r="BY722" s="5"/>
      <c r="BZ722" s="5"/>
      <c r="CA722" s="5"/>
      <c r="CB722" s="5"/>
      <c r="CC722" s="5"/>
      <c r="CD722" s="5"/>
      <c r="CE722" s="5"/>
      <c r="CF722" s="5"/>
      <c r="CG722" s="5"/>
      <c r="CH722" s="5"/>
      <c r="CI722" s="5"/>
      <c r="CJ722" s="5"/>
      <c r="CK722" s="6"/>
      <c r="CL722" s="6"/>
      <c r="CM722" s="6"/>
      <c r="CN722" s="6"/>
    </row>
    <row r="723" spans="1:92" x14ac:dyDescent="0.25">
      <c r="A723" s="1"/>
      <c r="B723" s="5"/>
      <c r="C723" s="5"/>
      <c r="D723" s="5"/>
      <c r="E723" s="5"/>
      <c r="F723" s="18"/>
      <c r="G723" s="5"/>
      <c r="H723" s="17"/>
      <c r="I723" s="5"/>
      <c r="J723" s="5"/>
      <c r="K723" s="5"/>
      <c r="L723" s="5"/>
      <c r="M723" s="5"/>
      <c r="N723" s="5"/>
      <c r="O723" s="5"/>
      <c r="P723" s="344"/>
      <c r="Q723" s="338"/>
      <c r="R723" s="338"/>
      <c r="S723" s="338"/>
      <c r="T723" s="338"/>
      <c r="U723" s="338"/>
      <c r="V723" s="338"/>
      <c r="W723" s="338"/>
      <c r="X723" s="338"/>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5"/>
      <c r="BK723" s="5"/>
      <c r="BL723" s="5"/>
      <c r="BM723" s="5"/>
      <c r="BN723" s="5"/>
      <c r="BO723" s="5"/>
      <c r="BP723" s="5"/>
      <c r="BQ723" s="5"/>
      <c r="BR723" s="5"/>
      <c r="BS723" s="5"/>
      <c r="BT723" s="5"/>
      <c r="BU723" s="5"/>
      <c r="BV723" s="5"/>
      <c r="BW723" s="5"/>
      <c r="BX723" s="5"/>
      <c r="BY723" s="5"/>
      <c r="BZ723" s="5"/>
      <c r="CA723" s="5"/>
      <c r="CB723" s="5"/>
      <c r="CC723" s="5"/>
      <c r="CD723" s="5"/>
      <c r="CE723" s="5"/>
      <c r="CF723" s="5"/>
      <c r="CG723" s="5"/>
      <c r="CH723" s="5"/>
      <c r="CI723" s="5"/>
      <c r="CJ723" s="5"/>
      <c r="CK723" s="6"/>
      <c r="CL723" s="6"/>
      <c r="CM723" s="6"/>
      <c r="CN723" s="6"/>
    </row>
    <row r="724" spans="1:92" x14ac:dyDescent="0.25">
      <c r="A724" s="1"/>
      <c r="B724" s="5"/>
      <c r="C724" s="5"/>
      <c r="D724" s="5"/>
      <c r="E724" s="5"/>
      <c r="F724" s="18"/>
      <c r="G724" s="5"/>
      <c r="H724" s="17"/>
      <c r="I724" s="5"/>
      <c r="J724" s="5"/>
      <c r="K724" s="5"/>
      <c r="L724" s="5"/>
      <c r="M724" s="5"/>
      <c r="N724" s="5"/>
      <c r="O724" s="5"/>
      <c r="P724" s="344"/>
      <c r="Q724" s="338"/>
      <c r="R724" s="338"/>
      <c r="S724" s="338"/>
      <c r="T724" s="338"/>
      <c r="U724" s="338"/>
      <c r="V724" s="338"/>
      <c r="W724" s="338"/>
      <c r="X724" s="338"/>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H724" s="5"/>
      <c r="BI724" s="5"/>
      <c r="BJ724" s="5"/>
      <c r="BK724" s="5"/>
      <c r="BL724" s="5"/>
      <c r="BM724" s="5"/>
      <c r="BN724" s="5"/>
      <c r="BO724" s="5"/>
      <c r="BP724" s="5"/>
      <c r="BQ724" s="5"/>
      <c r="BR724" s="5"/>
      <c r="BS724" s="5"/>
      <c r="BT724" s="5"/>
      <c r="BU724" s="5"/>
      <c r="BV724" s="5"/>
      <c r="BW724" s="5"/>
      <c r="BX724" s="5"/>
      <c r="BY724" s="5"/>
      <c r="BZ724" s="5"/>
      <c r="CA724" s="5"/>
      <c r="CB724" s="5"/>
      <c r="CC724" s="5"/>
      <c r="CD724" s="5"/>
      <c r="CE724" s="5"/>
      <c r="CF724" s="5"/>
      <c r="CG724" s="5"/>
      <c r="CH724" s="5"/>
      <c r="CI724" s="5"/>
      <c r="CJ724" s="5"/>
      <c r="CK724" s="6"/>
      <c r="CL724" s="6"/>
      <c r="CM724" s="6"/>
      <c r="CN724" s="6"/>
    </row>
    <row r="725" spans="1:92" x14ac:dyDescent="0.25">
      <c r="A725" s="1"/>
      <c r="B725" s="5"/>
      <c r="C725" s="5"/>
      <c r="D725" s="5"/>
      <c r="E725" s="5"/>
      <c r="F725" s="18"/>
      <c r="G725" s="5"/>
      <c r="H725" s="17"/>
      <c r="I725" s="5"/>
      <c r="J725" s="5"/>
      <c r="K725" s="5"/>
      <c r="L725" s="5"/>
      <c r="M725" s="5"/>
      <c r="N725" s="5"/>
      <c r="O725" s="5"/>
      <c r="P725" s="344"/>
      <c r="Q725" s="338"/>
      <c r="R725" s="338"/>
      <c r="S725" s="338"/>
      <c r="T725" s="338"/>
      <c r="U725" s="338"/>
      <c r="V725" s="338"/>
      <c r="W725" s="338"/>
      <c r="X725" s="338"/>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5"/>
      <c r="BK725" s="5"/>
      <c r="BL725" s="5"/>
      <c r="BM725" s="5"/>
      <c r="BN725" s="5"/>
      <c r="BO725" s="5"/>
      <c r="BP725" s="5"/>
      <c r="BQ725" s="5"/>
      <c r="BR725" s="5"/>
      <c r="BS725" s="5"/>
      <c r="BT725" s="5"/>
      <c r="BU725" s="5"/>
      <c r="BV725" s="5"/>
      <c r="BW725" s="5"/>
      <c r="BX725" s="5"/>
      <c r="BY725" s="5"/>
      <c r="BZ725" s="5"/>
      <c r="CA725" s="5"/>
      <c r="CB725" s="5"/>
      <c r="CC725" s="5"/>
      <c r="CD725" s="5"/>
      <c r="CE725" s="5"/>
      <c r="CF725" s="5"/>
      <c r="CG725" s="5"/>
      <c r="CH725" s="5"/>
      <c r="CI725" s="5"/>
      <c r="CJ725" s="5"/>
      <c r="CK725" s="6"/>
      <c r="CL725" s="6"/>
      <c r="CM725" s="6"/>
      <c r="CN725" s="6"/>
    </row>
    <row r="726" spans="1:92" x14ac:dyDescent="0.25">
      <c r="A726" s="1"/>
      <c r="B726" s="5"/>
      <c r="C726" s="5"/>
      <c r="D726" s="5"/>
      <c r="E726" s="5"/>
      <c r="F726" s="18"/>
      <c r="G726" s="5"/>
      <c r="H726" s="17"/>
      <c r="I726" s="5"/>
      <c r="J726" s="5"/>
      <c r="K726" s="5"/>
      <c r="L726" s="5"/>
      <c r="M726" s="5"/>
      <c r="N726" s="5"/>
      <c r="O726" s="5"/>
      <c r="P726" s="344"/>
      <c r="Q726" s="338"/>
      <c r="R726" s="338"/>
      <c r="S726" s="338"/>
      <c r="T726" s="338"/>
      <c r="U726" s="338"/>
      <c r="V726" s="338"/>
      <c r="W726" s="338"/>
      <c r="X726" s="338"/>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5"/>
      <c r="BN726" s="5"/>
      <c r="BO726" s="5"/>
      <c r="BP726" s="5"/>
      <c r="BQ726" s="5"/>
      <c r="BR726" s="5"/>
      <c r="BS726" s="5"/>
      <c r="BT726" s="5"/>
      <c r="BU726" s="5"/>
      <c r="BV726" s="5"/>
      <c r="BW726" s="5"/>
      <c r="BX726" s="5"/>
      <c r="BY726" s="5"/>
      <c r="BZ726" s="5"/>
      <c r="CA726" s="5"/>
      <c r="CB726" s="5"/>
      <c r="CC726" s="5"/>
      <c r="CD726" s="5"/>
      <c r="CE726" s="5"/>
      <c r="CF726" s="5"/>
      <c r="CG726" s="5"/>
      <c r="CH726" s="5"/>
      <c r="CI726" s="5"/>
      <c r="CJ726" s="5"/>
      <c r="CK726" s="6"/>
      <c r="CL726" s="6"/>
      <c r="CM726" s="6"/>
      <c r="CN726" s="6"/>
    </row>
    <row r="727" spans="1:92" x14ac:dyDescent="0.25">
      <c r="A727" s="1"/>
      <c r="B727" s="5"/>
      <c r="C727" s="5"/>
      <c r="D727" s="5"/>
      <c r="E727" s="5"/>
      <c r="F727" s="18"/>
      <c r="G727" s="5"/>
      <c r="H727" s="17"/>
      <c r="I727" s="5"/>
      <c r="J727" s="5"/>
      <c r="K727" s="5"/>
      <c r="L727" s="5"/>
      <c r="M727" s="5"/>
      <c r="N727" s="5"/>
      <c r="O727" s="5"/>
      <c r="P727" s="344"/>
      <c r="Q727" s="338"/>
      <c r="R727" s="338"/>
      <c r="S727" s="338"/>
      <c r="T727" s="338"/>
      <c r="U727" s="338"/>
      <c r="V727" s="338"/>
      <c r="W727" s="338"/>
      <c r="X727" s="338"/>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C727" s="5"/>
      <c r="BD727" s="5"/>
      <c r="BE727" s="5"/>
      <c r="BF727" s="5"/>
      <c r="BG727" s="5"/>
      <c r="BH727" s="5"/>
      <c r="BI727" s="5"/>
      <c r="BJ727" s="5"/>
      <c r="BK727" s="5"/>
      <c r="BL727" s="5"/>
      <c r="BM727" s="5"/>
      <c r="BN727" s="5"/>
      <c r="BO727" s="5"/>
      <c r="BP727" s="5"/>
      <c r="BQ727" s="5"/>
      <c r="BR727" s="5"/>
      <c r="BS727" s="5"/>
      <c r="BT727" s="5"/>
      <c r="BU727" s="5"/>
      <c r="BV727" s="5"/>
      <c r="BW727" s="5"/>
      <c r="BX727" s="5"/>
      <c r="BY727" s="5"/>
      <c r="BZ727" s="5"/>
      <c r="CA727" s="5"/>
      <c r="CB727" s="5"/>
      <c r="CC727" s="5"/>
      <c r="CD727" s="5"/>
      <c r="CE727" s="5"/>
      <c r="CF727" s="5"/>
      <c r="CG727" s="5"/>
      <c r="CH727" s="5"/>
      <c r="CI727" s="5"/>
      <c r="CJ727" s="5"/>
      <c r="CK727" s="6"/>
      <c r="CL727" s="6"/>
      <c r="CM727" s="6"/>
      <c r="CN727" s="6"/>
    </row>
    <row r="728" spans="1:92" x14ac:dyDescent="0.25">
      <c r="A728" s="1"/>
      <c r="B728" s="5"/>
      <c r="C728" s="5"/>
      <c r="D728" s="5"/>
      <c r="E728" s="5"/>
      <c r="F728" s="18"/>
      <c r="G728" s="5"/>
      <c r="H728" s="17"/>
      <c r="I728" s="5"/>
      <c r="J728" s="5"/>
      <c r="K728" s="5"/>
      <c r="L728" s="5"/>
      <c r="M728" s="5"/>
      <c r="N728" s="5"/>
      <c r="O728" s="5"/>
      <c r="P728" s="344"/>
      <c r="Q728" s="338"/>
      <c r="R728" s="338"/>
      <c r="S728" s="338"/>
      <c r="T728" s="338"/>
      <c r="U728" s="338"/>
      <c r="V728" s="338"/>
      <c r="W728" s="338"/>
      <c r="X728" s="338"/>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5"/>
      <c r="BO728" s="5"/>
      <c r="BP728" s="5"/>
      <c r="BQ728" s="5"/>
      <c r="BR728" s="5"/>
      <c r="BS728" s="5"/>
      <c r="BT728" s="5"/>
      <c r="BU728" s="5"/>
      <c r="BV728" s="5"/>
      <c r="BW728" s="5"/>
      <c r="BX728" s="5"/>
      <c r="BY728" s="5"/>
      <c r="BZ728" s="5"/>
      <c r="CA728" s="5"/>
      <c r="CB728" s="5"/>
      <c r="CC728" s="5"/>
      <c r="CD728" s="5"/>
      <c r="CE728" s="5"/>
      <c r="CF728" s="5"/>
      <c r="CG728" s="5"/>
      <c r="CH728" s="5"/>
      <c r="CI728" s="5"/>
      <c r="CJ728" s="5"/>
      <c r="CK728" s="6"/>
      <c r="CL728" s="6"/>
      <c r="CM728" s="6"/>
      <c r="CN728" s="6"/>
    </row>
    <row r="729" spans="1:92" x14ac:dyDescent="0.25">
      <c r="A729" s="1"/>
      <c r="B729" s="5"/>
      <c r="C729" s="5"/>
      <c r="D729" s="5"/>
      <c r="E729" s="5"/>
      <c r="F729" s="18"/>
      <c r="G729" s="5"/>
      <c r="H729" s="17"/>
      <c r="I729" s="5"/>
      <c r="J729" s="5"/>
      <c r="K729" s="5"/>
      <c r="L729" s="5"/>
      <c r="M729" s="5"/>
      <c r="N729" s="5"/>
      <c r="O729" s="5"/>
      <c r="P729" s="344"/>
      <c r="Q729" s="338"/>
      <c r="R729" s="338"/>
      <c r="S729" s="338"/>
      <c r="T729" s="338"/>
      <c r="U729" s="338"/>
      <c r="V729" s="338"/>
      <c r="W729" s="338"/>
      <c r="X729" s="338"/>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c r="BI729" s="5"/>
      <c r="BJ729" s="5"/>
      <c r="BK729" s="5"/>
      <c r="BL729" s="5"/>
      <c r="BM729" s="5"/>
      <c r="BN729" s="5"/>
      <c r="BO729" s="5"/>
      <c r="BP729" s="5"/>
      <c r="BQ729" s="5"/>
      <c r="BR729" s="5"/>
      <c r="BS729" s="5"/>
      <c r="BT729" s="5"/>
      <c r="BU729" s="5"/>
      <c r="BV729" s="5"/>
      <c r="BW729" s="5"/>
      <c r="BX729" s="5"/>
      <c r="BY729" s="5"/>
      <c r="BZ729" s="5"/>
      <c r="CA729" s="5"/>
      <c r="CB729" s="5"/>
      <c r="CC729" s="5"/>
      <c r="CD729" s="5"/>
      <c r="CE729" s="5"/>
      <c r="CF729" s="5"/>
      <c r="CG729" s="5"/>
      <c r="CH729" s="5"/>
      <c r="CI729" s="5"/>
      <c r="CJ729" s="5"/>
      <c r="CK729" s="6"/>
      <c r="CL729" s="6"/>
      <c r="CM729" s="6"/>
      <c r="CN729" s="6"/>
    </row>
    <row r="730" spans="1:92" x14ac:dyDescent="0.25">
      <c r="A730" s="1"/>
      <c r="B730" s="5"/>
      <c r="C730" s="5"/>
      <c r="D730" s="5"/>
      <c r="E730" s="5"/>
      <c r="F730" s="18"/>
      <c r="G730" s="5"/>
      <c r="H730" s="17"/>
      <c r="I730" s="5"/>
      <c r="J730" s="5"/>
      <c r="K730" s="5"/>
      <c r="L730" s="5"/>
      <c r="M730" s="5"/>
      <c r="N730" s="5"/>
      <c r="O730" s="5"/>
      <c r="P730" s="344"/>
      <c r="Q730" s="338"/>
      <c r="R730" s="338"/>
      <c r="S730" s="338"/>
      <c r="T730" s="338"/>
      <c r="U730" s="338"/>
      <c r="V730" s="338"/>
      <c r="W730" s="338"/>
      <c r="X730" s="338"/>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C730" s="5"/>
      <c r="BD730" s="5"/>
      <c r="BE730" s="5"/>
      <c r="BF730" s="5"/>
      <c r="BG730" s="5"/>
      <c r="BH730" s="5"/>
      <c r="BI730" s="5"/>
      <c r="BJ730" s="5"/>
      <c r="BK730" s="5"/>
      <c r="BL730" s="5"/>
      <c r="BM730" s="5"/>
      <c r="BN730" s="5"/>
      <c r="BO730" s="5"/>
      <c r="BP730" s="5"/>
      <c r="BQ730" s="5"/>
      <c r="BR730" s="5"/>
      <c r="BS730" s="5"/>
      <c r="BT730" s="5"/>
      <c r="BU730" s="5"/>
      <c r="BV730" s="5"/>
      <c r="BW730" s="5"/>
      <c r="BX730" s="5"/>
      <c r="BY730" s="5"/>
      <c r="BZ730" s="5"/>
      <c r="CA730" s="5"/>
      <c r="CB730" s="5"/>
      <c r="CC730" s="5"/>
      <c r="CD730" s="5"/>
      <c r="CE730" s="5"/>
      <c r="CF730" s="5"/>
      <c r="CG730" s="5"/>
      <c r="CH730" s="5"/>
      <c r="CI730" s="5"/>
      <c r="CJ730" s="5"/>
      <c r="CK730" s="6"/>
      <c r="CL730" s="6"/>
      <c r="CM730" s="6"/>
      <c r="CN730" s="6"/>
    </row>
    <row r="731" spans="1:92" x14ac:dyDescent="0.25">
      <c r="A731" s="1"/>
      <c r="B731" s="5"/>
      <c r="C731" s="5"/>
      <c r="D731" s="5"/>
      <c r="E731" s="5"/>
      <c r="F731" s="18"/>
      <c r="G731" s="5"/>
      <c r="H731" s="17"/>
      <c r="I731" s="5"/>
      <c r="J731" s="5"/>
      <c r="K731" s="5"/>
      <c r="L731" s="5"/>
      <c r="M731" s="5"/>
      <c r="N731" s="5"/>
      <c r="O731" s="5"/>
      <c r="P731" s="344"/>
      <c r="Q731" s="338"/>
      <c r="R731" s="338"/>
      <c r="S731" s="338"/>
      <c r="T731" s="338"/>
      <c r="U731" s="338"/>
      <c r="V731" s="338"/>
      <c r="W731" s="338"/>
      <c r="X731" s="338"/>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C731" s="5"/>
      <c r="BD731" s="5"/>
      <c r="BE731" s="5"/>
      <c r="BF731" s="5"/>
      <c r="BG731" s="5"/>
      <c r="BH731" s="5"/>
      <c r="BI731" s="5"/>
      <c r="BJ731" s="5"/>
      <c r="BK731" s="5"/>
      <c r="BL731" s="5"/>
      <c r="BM731" s="5"/>
      <c r="BN731" s="5"/>
      <c r="BO731" s="5"/>
      <c r="BP731" s="5"/>
      <c r="BQ731" s="5"/>
      <c r="BR731" s="5"/>
      <c r="BS731" s="5"/>
      <c r="BT731" s="5"/>
      <c r="BU731" s="5"/>
      <c r="BV731" s="5"/>
      <c r="BW731" s="5"/>
      <c r="BX731" s="5"/>
      <c r="BY731" s="5"/>
      <c r="BZ731" s="5"/>
      <c r="CA731" s="5"/>
      <c r="CB731" s="5"/>
      <c r="CC731" s="5"/>
      <c r="CD731" s="5"/>
      <c r="CE731" s="5"/>
      <c r="CF731" s="5"/>
      <c r="CG731" s="5"/>
      <c r="CH731" s="5"/>
      <c r="CI731" s="5"/>
      <c r="CJ731" s="5"/>
      <c r="CK731" s="6"/>
      <c r="CL731" s="6"/>
      <c r="CM731" s="6"/>
      <c r="CN731" s="6"/>
    </row>
    <row r="732" spans="1:92" x14ac:dyDescent="0.25">
      <c r="A732" s="1"/>
      <c r="B732" s="5"/>
      <c r="C732" s="5"/>
      <c r="D732" s="5"/>
      <c r="E732" s="5"/>
      <c r="F732" s="18"/>
      <c r="G732" s="5"/>
      <c r="H732" s="17"/>
      <c r="I732" s="5"/>
      <c r="J732" s="5"/>
      <c r="K732" s="5"/>
      <c r="L732" s="5"/>
      <c r="M732" s="5"/>
      <c r="N732" s="5"/>
      <c r="O732" s="5"/>
      <c r="P732" s="344"/>
      <c r="Q732" s="338"/>
      <c r="R732" s="338"/>
      <c r="S732" s="338"/>
      <c r="T732" s="338"/>
      <c r="U732" s="338"/>
      <c r="V732" s="338"/>
      <c r="W732" s="338"/>
      <c r="X732" s="338"/>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5"/>
      <c r="BD732" s="5"/>
      <c r="BE732" s="5"/>
      <c r="BF732" s="5"/>
      <c r="BG732" s="5"/>
      <c r="BH732" s="5"/>
      <c r="BI732" s="5"/>
      <c r="BJ732" s="5"/>
      <c r="BK732" s="5"/>
      <c r="BL732" s="5"/>
      <c r="BM732" s="5"/>
      <c r="BN732" s="5"/>
      <c r="BO732" s="5"/>
      <c r="BP732" s="5"/>
      <c r="BQ732" s="5"/>
      <c r="BR732" s="5"/>
      <c r="BS732" s="5"/>
      <c r="BT732" s="5"/>
      <c r="BU732" s="5"/>
      <c r="BV732" s="5"/>
      <c r="BW732" s="5"/>
      <c r="BX732" s="5"/>
      <c r="BY732" s="5"/>
      <c r="BZ732" s="5"/>
      <c r="CA732" s="5"/>
      <c r="CB732" s="5"/>
      <c r="CC732" s="5"/>
      <c r="CD732" s="5"/>
      <c r="CE732" s="5"/>
      <c r="CF732" s="5"/>
      <c r="CG732" s="5"/>
      <c r="CH732" s="5"/>
      <c r="CI732" s="5"/>
      <c r="CJ732" s="5"/>
      <c r="CK732" s="6"/>
      <c r="CL732" s="6"/>
      <c r="CM732" s="6"/>
      <c r="CN732" s="6"/>
    </row>
    <row r="733" spans="1:92" x14ac:dyDescent="0.25">
      <c r="A733" s="1"/>
      <c r="B733" s="5"/>
      <c r="C733" s="5"/>
      <c r="D733" s="5"/>
      <c r="E733" s="5"/>
      <c r="F733" s="18"/>
      <c r="G733" s="5"/>
      <c r="H733" s="17"/>
      <c r="I733" s="5"/>
      <c r="J733" s="5"/>
      <c r="K733" s="5"/>
      <c r="L733" s="5"/>
      <c r="M733" s="5"/>
      <c r="N733" s="5"/>
      <c r="O733" s="5"/>
      <c r="P733" s="344"/>
      <c r="Q733" s="338"/>
      <c r="R733" s="338"/>
      <c r="S733" s="338"/>
      <c r="T733" s="338"/>
      <c r="U733" s="338"/>
      <c r="V733" s="338"/>
      <c r="W733" s="338"/>
      <c r="X733" s="338"/>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5"/>
      <c r="BN733" s="5"/>
      <c r="BO733" s="5"/>
      <c r="BP733" s="5"/>
      <c r="BQ733" s="5"/>
      <c r="BR733" s="5"/>
      <c r="BS733" s="5"/>
      <c r="BT733" s="5"/>
      <c r="BU733" s="5"/>
      <c r="BV733" s="5"/>
      <c r="BW733" s="5"/>
      <c r="BX733" s="5"/>
      <c r="BY733" s="5"/>
      <c r="BZ733" s="5"/>
      <c r="CA733" s="5"/>
      <c r="CB733" s="5"/>
      <c r="CC733" s="5"/>
      <c r="CD733" s="5"/>
      <c r="CE733" s="5"/>
      <c r="CF733" s="5"/>
      <c r="CG733" s="5"/>
      <c r="CH733" s="5"/>
      <c r="CI733" s="5"/>
      <c r="CJ733" s="5"/>
      <c r="CK733" s="6"/>
      <c r="CL733" s="6"/>
      <c r="CM733" s="6"/>
      <c r="CN733" s="6"/>
    </row>
    <row r="734" spans="1:92" x14ac:dyDescent="0.25">
      <c r="A734" s="1"/>
      <c r="B734" s="5"/>
      <c r="C734" s="5"/>
      <c r="D734" s="5"/>
      <c r="E734" s="5"/>
      <c r="F734" s="18"/>
      <c r="G734" s="5"/>
      <c r="H734" s="17"/>
      <c r="I734" s="5"/>
      <c r="J734" s="5"/>
      <c r="K734" s="5"/>
      <c r="L734" s="5"/>
      <c r="M734" s="5"/>
      <c r="N734" s="5"/>
      <c r="O734" s="5"/>
      <c r="P734" s="344"/>
      <c r="Q734" s="338"/>
      <c r="R734" s="338"/>
      <c r="S734" s="338"/>
      <c r="T734" s="338"/>
      <c r="U734" s="338"/>
      <c r="V734" s="338"/>
      <c r="W734" s="338"/>
      <c r="X734" s="338"/>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5"/>
      <c r="BW734" s="5"/>
      <c r="BX734" s="5"/>
      <c r="BY734" s="5"/>
      <c r="BZ734" s="5"/>
      <c r="CA734" s="5"/>
      <c r="CB734" s="5"/>
      <c r="CC734" s="5"/>
      <c r="CD734" s="5"/>
      <c r="CE734" s="5"/>
      <c r="CF734" s="5"/>
      <c r="CG734" s="5"/>
      <c r="CH734" s="5"/>
      <c r="CI734" s="5"/>
      <c r="CJ734" s="5"/>
      <c r="CK734" s="6"/>
      <c r="CL734" s="6"/>
      <c r="CM734" s="6"/>
      <c r="CN734" s="6"/>
    </row>
    <row r="735" spans="1:92" x14ac:dyDescent="0.25">
      <c r="A735" s="1"/>
      <c r="B735" s="5"/>
      <c r="C735" s="5"/>
      <c r="D735" s="5"/>
      <c r="E735" s="5"/>
      <c r="F735" s="18"/>
      <c r="G735" s="5"/>
      <c r="H735" s="17"/>
      <c r="I735" s="5"/>
      <c r="J735" s="5"/>
      <c r="K735" s="5"/>
      <c r="L735" s="5"/>
      <c r="M735" s="5"/>
      <c r="N735" s="5"/>
      <c r="O735" s="5"/>
      <c r="P735" s="344"/>
      <c r="Q735" s="338"/>
      <c r="R735" s="338"/>
      <c r="S735" s="338"/>
      <c r="T735" s="338"/>
      <c r="U735" s="338"/>
      <c r="V735" s="338"/>
      <c r="W735" s="338"/>
      <c r="X735" s="338"/>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5"/>
      <c r="BK735" s="5"/>
      <c r="BL735" s="5"/>
      <c r="BM735" s="5"/>
      <c r="BN735" s="5"/>
      <c r="BO735" s="5"/>
      <c r="BP735" s="5"/>
      <c r="BQ735" s="5"/>
      <c r="BR735" s="5"/>
      <c r="BS735" s="5"/>
      <c r="BT735" s="5"/>
      <c r="BU735" s="5"/>
      <c r="BV735" s="5"/>
      <c r="BW735" s="5"/>
      <c r="BX735" s="5"/>
      <c r="BY735" s="5"/>
      <c r="BZ735" s="5"/>
      <c r="CA735" s="5"/>
      <c r="CB735" s="5"/>
      <c r="CC735" s="5"/>
      <c r="CD735" s="5"/>
      <c r="CE735" s="5"/>
      <c r="CF735" s="5"/>
      <c r="CG735" s="5"/>
      <c r="CH735" s="5"/>
      <c r="CI735" s="5"/>
      <c r="CJ735" s="5"/>
      <c r="CK735" s="6"/>
      <c r="CL735" s="6"/>
      <c r="CM735" s="6"/>
      <c r="CN735" s="6"/>
    </row>
    <row r="736" spans="1:92" x14ac:dyDescent="0.25">
      <c r="A736" s="1"/>
      <c r="B736" s="5"/>
      <c r="C736" s="5"/>
      <c r="D736" s="5"/>
      <c r="E736" s="5"/>
      <c r="F736" s="18"/>
      <c r="G736" s="5"/>
      <c r="H736" s="17"/>
      <c r="I736" s="5"/>
      <c r="J736" s="5"/>
      <c r="K736" s="5"/>
      <c r="L736" s="5"/>
      <c r="M736" s="5"/>
      <c r="N736" s="5"/>
      <c r="O736" s="5"/>
      <c r="P736" s="344"/>
      <c r="Q736" s="338"/>
      <c r="R736" s="338"/>
      <c r="S736" s="338"/>
      <c r="T736" s="338"/>
      <c r="U736" s="338"/>
      <c r="V736" s="338"/>
      <c r="W736" s="338"/>
      <c r="X736" s="338"/>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N736" s="5"/>
      <c r="BO736" s="5"/>
      <c r="BP736" s="5"/>
      <c r="BQ736" s="5"/>
      <c r="BR736" s="5"/>
      <c r="BS736" s="5"/>
      <c r="BT736" s="5"/>
      <c r="BU736" s="5"/>
      <c r="BV736" s="5"/>
      <c r="BW736" s="5"/>
      <c r="BX736" s="5"/>
      <c r="BY736" s="5"/>
      <c r="BZ736" s="5"/>
      <c r="CA736" s="5"/>
      <c r="CB736" s="5"/>
      <c r="CC736" s="5"/>
      <c r="CD736" s="5"/>
      <c r="CE736" s="5"/>
      <c r="CF736" s="5"/>
      <c r="CG736" s="5"/>
      <c r="CH736" s="5"/>
      <c r="CI736" s="5"/>
      <c r="CJ736" s="5"/>
      <c r="CK736" s="6"/>
      <c r="CL736" s="6"/>
      <c r="CM736" s="6"/>
      <c r="CN736" s="6"/>
    </row>
    <row r="737" spans="1:92" x14ac:dyDescent="0.25">
      <c r="A737" s="1"/>
      <c r="B737" s="5"/>
      <c r="C737" s="5"/>
      <c r="D737" s="5"/>
      <c r="E737" s="5"/>
      <c r="F737" s="18"/>
      <c r="G737" s="5"/>
      <c r="H737" s="17"/>
      <c r="I737" s="5"/>
      <c r="J737" s="5"/>
      <c r="K737" s="5"/>
      <c r="L737" s="5"/>
      <c r="M737" s="5"/>
      <c r="N737" s="5"/>
      <c r="O737" s="5"/>
      <c r="P737" s="344"/>
      <c r="Q737" s="338"/>
      <c r="R737" s="338"/>
      <c r="S737" s="338"/>
      <c r="T737" s="338"/>
      <c r="U737" s="338"/>
      <c r="V737" s="338"/>
      <c r="W737" s="338"/>
      <c r="X737" s="338"/>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5"/>
      <c r="BM737" s="5"/>
      <c r="BN737" s="5"/>
      <c r="BO737" s="5"/>
      <c r="BP737" s="5"/>
      <c r="BQ737" s="5"/>
      <c r="BR737" s="5"/>
      <c r="BS737" s="5"/>
      <c r="BT737" s="5"/>
      <c r="BU737" s="5"/>
      <c r="BV737" s="5"/>
      <c r="BW737" s="5"/>
      <c r="BX737" s="5"/>
      <c r="BY737" s="5"/>
      <c r="BZ737" s="5"/>
      <c r="CA737" s="5"/>
      <c r="CB737" s="5"/>
      <c r="CC737" s="5"/>
      <c r="CD737" s="5"/>
      <c r="CE737" s="5"/>
      <c r="CF737" s="5"/>
      <c r="CG737" s="5"/>
      <c r="CH737" s="5"/>
      <c r="CI737" s="5"/>
      <c r="CJ737" s="5"/>
      <c r="CK737" s="6"/>
      <c r="CL737" s="6"/>
      <c r="CM737" s="6"/>
      <c r="CN737" s="6"/>
    </row>
    <row r="738" spans="1:92" x14ac:dyDescent="0.25">
      <c r="A738" s="1"/>
      <c r="B738" s="5"/>
      <c r="C738" s="5"/>
      <c r="D738" s="5"/>
      <c r="E738" s="5"/>
      <c r="F738" s="18"/>
      <c r="G738" s="5"/>
      <c r="H738" s="17"/>
      <c r="I738" s="5"/>
      <c r="J738" s="5"/>
      <c r="K738" s="5"/>
      <c r="L738" s="5"/>
      <c r="M738" s="5"/>
      <c r="N738" s="5"/>
      <c r="O738" s="5"/>
      <c r="P738" s="344"/>
      <c r="Q738" s="338"/>
      <c r="R738" s="338"/>
      <c r="S738" s="338"/>
      <c r="T738" s="338"/>
      <c r="U738" s="338"/>
      <c r="V738" s="338"/>
      <c r="W738" s="338"/>
      <c r="X738" s="338"/>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5"/>
      <c r="BK738" s="5"/>
      <c r="BL738" s="5"/>
      <c r="BM738" s="5"/>
      <c r="BN738" s="5"/>
      <c r="BO738" s="5"/>
      <c r="BP738" s="5"/>
      <c r="BQ738" s="5"/>
      <c r="BR738" s="5"/>
      <c r="BS738" s="5"/>
      <c r="BT738" s="5"/>
      <c r="BU738" s="5"/>
      <c r="BV738" s="5"/>
      <c r="BW738" s="5"/>
      <c r="BX738" s="5"/>
      <c r="BY738" s="5"/>
      <c r="BZ738" s="5"/>
      <c r="CA738" s="5"/>
      <c r="CB738" s="5"/>
      <c r="CC738" s="5"/>
      <c r="CD738" s="5"/>
      <c r="CE738" s="5"/>
      <c r="CF738" s="5"/>
      <c r="CG738" s="5"/>
      <c r="CH738" s="5"/>
      <c r="CI738" s="5"/>
      <c r="CJ738" s="5"/>
      <c r="CK738" s="6"/>
      <c r="CL738" s="6"/>
      <c r="CM738" s="6"/>
      <c r="CN738" s="6"/>
    </row>
    <row r="739" spans="1:92" x14ac:dyDescent="0.25">
      <c r="A739" s="1"/>
      <c r="B739" s="5"/>
      <c r="C739" s="5"/>
      <c r="D739" s="5"/>
      <c r="E739" s="5"/>
      <c r="F739" s="18"/>
      <c r="G739" s="5"/>
      <c r="H739" s="17"/>
      <c r="I739" s="5"/>
      <c r="J739" s="5"/>
      <c r="K739" s="5"/>
      <c r="L739" s="5"/>
      <c r="M739" s="5"/>
      <c r="N739" s="5"/>
      <c r="O739" s="5"/>
      <c r="P739" s="344"/>
      <c r="Q739" s="338"/>
      <c r="R739" s="338"/>
      <c r="S739" s="338"/>
      <c r="T739" s="338"/>
      <c r="U739" s="338"/>
      <c r="V739" s="338"/>
      <c r="W739" s="338"/>
      <c r="X739" s="338"/>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L739" s="5"/>
      <c r="BM739" s="5"/>
      <c r="BN739" s="5"/>
      <c r="BO739" s="5"/>
      <c r="BP739" s="5"/>
      <c r="BQ739" s="5"/>
      <c r="BR739" s="5"/>
      <c r="BS739" s="5"/>
      <c r="BT739" s="5"/>
      <c r="BU739" s="5"/>
      <c r="BV739" s="5"/>
      <c r="BW739" s="5"/>
      <c r="BX739" s="5"/>
      <c r="BY739" s="5"/>
      <c r="BZ739" s="5"/>
      <c r="CA739" s="5"/>
      <c r="CB739" s="5"/>
      <c r="CC739" s="5"/>
      <c r="CD739" s="5"/>
      <c r="CE739" s="5"/>
      <c r="CF739" s="5"/>
      <c r="CG739" s="5"/>
      <c r="CH739" s="5"/>
      <c r="CI739" s="5"/>
      <c r="CJ739" s="5"/>
      <c r="CK739" s="6"/>
      <c r="CL739" s="6"/>
      <c r="CM739" s="6"/>
      <c r="CN739" s="6"/>
    </row>
    <row r="740" spans="1:92" x14ac:dyDescent="0.25">
      <c r="A740" s="1"/>
      <c r="B740" s="5"/>
      <c r="C740" s="5"/>
      <c r="D740" s="5"/>
      <c r="E740" s="5"/>
      <c r="F740" s="18"/>
      <c r="G740" s="5"/>
      <c r="H740" s="17"/>
      <c r="I740" s="5"/>
      <c r="J740" s="5"/>
      <c r="K740" s="5"/>
      <c r="L740" s="5"/>
      <c r="M740" s="5"/>
      <c r="N740" s="5"/>
      <c r="O740" s="5"/>
      <c r="P740" s="344"/>
      <c r="Q740" s="338"/>
      <c r="R740" s="338"/>
      <c r="S740" s="338"/>
      <c r="T740" s="338"/>
      <c r="U740" s="338"/>
      <c r="V740" s="338"/>
      <c r="W740" s="338"/>
      <c r="X740" s="338"/>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L740" s="5"/>
      <c r="BM740" s="5"/>
      <c r="BN740" s="5"/>
      <c r="BO740" s="5"/>
      <c r="BP740" s="5"/>
      <c r="BQ740" s="5"/>
      <c r="BR740" s="5"/>
      <c r="BS740" s="5"/>
      <c r="BT740" s="5"/>
      <c r="BU740" s="5"/>
      <c r="BV740" s="5"/>
      <c r="BW740" s="5"/>
      <c r="BX740" s="5"/>
      <c r="BY740" s="5"/>
      <c r="BZ740" s="5"/>
      <c r="CA740" s="5"/>
      <c r="CB740" s="5"/>
      <c r="CC740" s="5"/>
      <c r="CD740" s="5"/>
      <c r="CE740" s="5"/>
      <c r="CF740" s="5"/>
      <c r="CG740" s="5"/>
      <c r="CH740" s="5"/>
      <c r="CI740" s="5"/>
      <c r="CJ740" s="5"/>
      <c r="CK740" s="6"/>
      <c r="CL740" s="6"/>
      <c r="CM740" s="6"/>
      <c r="CN740" s="6"/>
    </row>
    <row r="741" spans="1:92" x14ac:dyDescent="0.25">
      <c r="A741" s="1"/>
      <c r="B741" s="5"/>
      <c r="C741" s="5"/>
      <c r="D741" s="5"/>
      <c r="E741" s="5"/>
      <c r="F741" s="18"/>
      <c r="G741" s="5"/>
      <c r="H741" s="17"/>
      <c r="I741" s="5"/>
      <c r="J741" s="5"/>
      <c r="K741" s="5"/>
      <c r="L741" s="5"/>
      <c r="M741" s="5"/>
      <c r="N741" s="5"/>
      <c r="O741" s="5"/>
      <c r="P741" s="344"/>
      <c r="Q741" s="338"/>
      <c r="R741" s="338"/>
      <c r="S741" s="338"/>
      <c r="T741" s="338"/>
      <c r="U741" s="338"/>
      <c r="V741" s="338"/>
      <c r="W741" s="338"/>
      <c r="X741" s="338"/>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L741" s="5"/>
      <c r="BM741" s="5"/>
      <c r="BN741" s="5"/>
      <c r="BO741" s="5"/>
      <c r="BP741" s="5"/>
      <c r="BQ741" s="5"/>
      <c r="BR741" s="5"/>
      <c r="BS741" s="5"/>
      <c r="BT741" s="5"/>
      <c r="BU741" s="5"/>
      <c r="BV741" s="5"/>
      <c r="BW741" s="5"/>
      <c r="BX741" s="5"/>
      <c r="BY741" s="5"/>
      <c r="BZ741" s="5"/>
      <c r="CA741" s="5"/>
      <c r="CB741" s="5"/>
      <c r="CC741" s="5"/>
      <c r="CD741" s="5"/>
      <c r="CE741" s="5"/>
      <c r="CF741" s="5"/>
      <c r="CG741" s="5"/>
      <c r="CH741" s="5"/>
      <c r="CI741" s="5"/>
      <c r="CJ741" s="5"/>
      <c r="CK741" s="6"/>
      <c r="CL741" s="6"/>
      <c r="CM741" s="6"/>
      <c r="CN741" s="6"/>
    </row>
    <row r="742" spans="1:92" x14ac:dyDescent="0.25">
      <c r="A742" s="1"/>
      <c r="B742" s="5"/>
      <c r="C742" s="5"/>
      <c r="D742" s="5"/>
      <c r="E742" s="5"/>
      <c r="F742" s="18"/>
      <c r="G742" s="5"/>
      <c r="H742" s="17"/>
      <c r="I742" s="5"/>
      <c r="J742" s="5"/>
      <c r="K742" s="5"/>
      <c r="L742" s="5"/>
      <c r="M742" s="5"/>
      <c r="N742" s="5"/>
      <c r="O742" s="5"/>
      <c r="P742" s="344"/>
      <c r="Q742" s="338"/>
      <c r="R742" s="338"/>
      <c r="S742" s="338"/>
      <c r="T742" s="338"/>
      <c r="U742" s="338"/>
      <c r="V742" s="338"/>
      <c r="W742" s="338"/>
      <c r="X742" s="338"/>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L742" s="5"/>
      <c r="BM742" s="5"/>
      <c r="BN742" s="5"/>
      <c r="BO742" s="5"/>
      <c r="BP742" s="5"/>
      <c r="BQ742" s="5"/>
      <c r="BR742" s="5"/>
      <c r="BS742" s="5"/>
      <c r="BT742" s="5"/>
      <c r="BU742" s="5"/>
      <c r="BV742" s="5"/>
      <c r="BW742" s="5"/>
      <c r="BX742" s="5"/>
      <c r="BY742" s="5"/>
      <c r="BZ742" s="5"/>
      <c r="CA742" s="5"/>
      <c r="CB742" s="5"/>
      <c r="CC742" s="5"/>
      <c r="CD742" s="5"/>
      <c r="CE742" s="5"/>
      <c r="CF742" s="5"/>
      <c r="CG742" s="5"/>
      <c r="CH742" s="5"/>
      <c r="CI742" s="5"/>
      <c r="CJ742" s="5"/>
      <c r="CK742" s="6"/>
      <c r="CL742" s="6"/>
      <c r="CM742" s="6"/>
      <c r="CN742" s="6"/>
    </row>
    <row r="743" spans="1:92" x14ac:dyDescent="0.25">
      <c r="A743" s="1"/>
      <c r="B743" s="5"/>
      <c r="C743" s="5"/>
      <c r="D743" s="5"/>
      <c r="E743" s="5"/>
      <c r="F743" s="18"/>
      <c r="G743" s="5"/>
      <c r="H743" s="17"/>
      <c r="I743" s="5"/>
      <c r="J743" s="5"/>
      <c r="K743" s="5"/>
      <c r="L743" s="5"/>
      <c r="M743" s="5"/>
      <c r="N743" s="5"/>
      <c r="O743" s="5"/>
      <c r="P743" s="344"/>
      <c r="Q743" s="338"/>
      <c r="R743" s="338"/>
      <c r="S743" s="338"/>
      <c r="T743" s="338"/>
      <c r="U743" s="338"/>
      <c r="V743" s="338"/>
      <c r="W743" s="338"/>
      <c r="X743" s="338"/>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5"/>
      <c r="BO743" s="5"/>
      <c r="BP743" s="5"/>
      <c r="BQ743" s="5"/>
      <c r="BR743" s="5"/>
      <c r="BS743" s="5"/>
      <c r="BT743" s="5"/>
      <c r="BU743" s="5"/>
      <c r="BV743" s="5"/>
      <c r="BW743" s="5"/>
      <c r="BX743" s="5"/>
      <c r="BY743" s="5"/>
      <c r="BZ743" s="5"/>
      <c r="CA743" s="5"/>
      <c r="CB743" s="5"/>
      <c r="CC743" s="5"/>
      <c r="CD743" s="5"/>
      <c r="CE743" s="5"/>
      <c r="CF743" s="5"/>
      <c r="CG743" s="5"/>
      <c r="CH743" s="5"/>
      <c r="CI743" s="5"/>
      <c r="CJ743" s="5"/>
      <c r="CK743" s="6"/>
      <c r="CL743" s="6"/>
      <c r="CM743" s="6"/>
      <c r="CN743" s="6"/>
    </row>
    <row r="744" spans="1:92" x14ac:dyDescent="0.25">
      <c r="A744" s="1"/>
      <c r="B744" s="5"/>
      <c r="C744" s="5"/>
      <c r="D744" s="5"/>
      <c r="E744" s="5"/>
      <c r="F744" s="18"/>
      <c r="G744" s="5"/>
      <c r="H744" s="17"/>
      <c r="I744" s="5"/>
      <c r="J744" s="5"/>
      <c r="K744" s="5"/>
      <c r="L744" s="5"/>
      <c r="M744" s="5"/>
      <c r="N744" s="5"/>
      <c r="O744" s="5"/>
      <c r="P744" s="344"/>
      <c r="Q744" s="338"/>
      <c r="R744" s="338"/>
      <c r="S744" s="338"/>
      <c r="T744" s="338"/>
      <c r="U744" s="338"/>
      <c r="V744" s="338"/>
      <c r="W744" s="338"/>
      <c r="X744" s="338"/>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5"/>
      <c r="BK744" s="5"/>
      <c r="BL744" s="5"/>
      <c r="BM744" s="5"/>
      <c r="BN744" s="5"/>
      <c r="BO744" s="5"/>
      <c r="BP744" s="5"/>
      <c r="BQ744" s="5"/>
      <c r="BR744" s="5"/>
      <c r="BS744" s="5"/>
      <c r="BT744" s="5"/>
      <c r="BU744" s="5"/>
      <c r="BV744" s="5"/>
      <c r="BW744" s="5"/>
      <c r="BX744" s="5"/>
      <c r="BY744" s="5"/>
      <c r="BZ744" s="5"/>
      <c r="CA744" s="5"/>
      <c r="CB744" s="5"/>
      <c r="CC744" s="5"/>
      <c r="CD744" s="5"/>
      <c r="CE744" s="5"/>
      <c r="CF744" s="5"/>
      <c r="CG744" s="5"/>
      <c r="CH744" s="5"/>
      <c r="CI744" s="5"/>
      <c r="CJ744" s="5"/>
      <c r="CK744" s="6"/>
      <c r="CL744" s="6"/>
      <c r="CM744" s="6"/>
      <c r="CN744" s="6"/>
    </row>
    <row r="745" spans="1:92" x14ac:dyDescent="0.25">
      <c r="A745" s="1"/>
      <c r="B745" s="5"/>
      <c r="C745" s="5"/>
      <c r="D745" s="5"/>
      <c r="E745" s="5"/>
      <c r="F745" s="18"/>
      <c r="G745" s="5"/>
      <c r="H745" s="17"/>
      <c r="I745" s="5"/>
      <c r="J745" s="5"/>
      <c r="K745" s="5"/>
      <c r="L745" s="5"/>
      <c r="M745" s="5"/>
      <c r="N745" s="5"/>
      <c r="O745" s="5"/>
      <c r="P745" s="344"/>
      <c r="Q745" s="338"/>
      <c r="R745" s="338"/>
      <c r="S745" s="338"/>
      <c r="T745" s="338"/>
      <c r="U745" s="338"/>
      <c r="V745" s="338"/>
      <c r="W745" s="338"/>
      <c r="X745" s="338"/>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H745" s="5"/>
      <c r="BI745" s="5"/>
      <c r="BJ745" s="5"/>
      <c r="BK745" s="5"/>
      <c r="BL745" s="5"/>
      <c r="BM745" s="5"/>
      <c r="BN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6"/>
      <c r="CL745" s="6"/>
      <c r="CM745" s="6"/>
      <c r="CN745" s="6"/>
    </row>
    <row r="746" spans="1:92" x14ac:dyDescent="0.25">
      <c r="A746" s="1"/>
      <c r="B746" s="5"/>
      <c r="C746" s="5"/>
      <c r="D746" s="5"/>
      <c r="E746" s="5"/>
      <c r="F746" s="18"/>
      <c r="G746" s="5"/>
      <c r="H746" s="17"/>
      <c r="I746" s="5"/>
      <c r="J746" s="5"/>
      <c r="K746" s="5"/>
      <c r="L746" s="5"/>
      <c r="M746" s="5"/>
      <c r="N746" s="5"/>
      <c r="O746" s="5"/>
      <c r="P746" s="344"/>
      <c r="Q746" s="338"/>
      <c r="R746" s="338"/>
      <c r="S746" s="338"/>
      <c r="T746" s="338"/>
      <c r="U746" s="338"/>
      <c r="V746" s="338"/>
      <c r="W746" s="338"/>
      <c r="X746" s="338"/>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5"/>
      <c r="BK746" s="5"/>
      <c r="BL746" s="5"/>
      <c r="BM746" s="5"/>
      <c r="BN746" s="5"/>
      <c r="BO746" s="5"/>
      <c r="BP746" s="5"/>
      <c r="BQ746" s="5"/>
      <c r="BR746" s="5"/>
      <c r="BS746" s="5"/>
      <c r="BT746" s="5"/>
      <c r="BU746" s="5"/>
      <c r="BV746" s="5"/>
      <c r="BW746" s="5"/>
      <c r="BX746" s="5"/>
      <c r="BY746" s="5"/>
      <c r="BZ746" s="5"/>
      <c r="CA746" s="5"/>
      <c r="CB746" s="5"/>
      <c r="CC746" s="5"/>
      <c r="CD746" s="5"/>
      <c r="CE746" s="5"/>
      <c r="CF746" s="5"/>
      <c r="CG746" s="5"/>
      <c r="CH746" s="5"/>
      <c r="CI746" s="5"/>
      <c r="CJ746" s="5"/>
      <c r="CK746" s="6"/>
      <c r="CL746" s="6"/>
      <c r="CM746" s="6"/>
      <c r="CN746" s="6"/>
    </row>
    <row r="747" spans="1:92" x14ac:dyDescent="0.25">
      <c r="A747" s="1"/>
      <c r="B747" s="5"/>
      <c r="C747" s="5"/>
      <c r="D747" s="5"/>
      <c r="E747" s="5"/>
      <c r="F747" s="18"/>
      <c r="G747" s="5"/>
      <c r="H747" s="17"/>
      <c r="I747" s="5"/>
      <c r="J747" s="5"/>
      <c r="K747" s="5"/>
      <c r="L747" s="5"/>
      <c r="M747" s="5"/>
      <c r="N747" s="5"/>
      <c r="O747" s="5"/>
      <c r="P747" s="344"/>
      <c r="Q747" s="338"/>
      <c r="R747" s="338"/>
      <c r="S747" s="338"/>
      <c r="T747" s="338"/>
      <c r="U747" s="338"/>
      <c r="V747" s="338"/>
      <c r="W747" s="338"/>
      <c r="X747" s="338"/>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C747" s="5"/>
      <c r="BD747" s="5"/>
      <c r="BE747" s="5"/>
      <c r="BF747" s="5"/>
      <c r="BG747" s="5"/>
      <c r="BH747" s="5"/>
      <c r="BI747" s="5"/>
      <c r="BJ747" s="5"/>
      <c r="BK747" s="5"/>
      <c r="BL747" s="5"/>
      <c r="BM747" s="5"/>
      <c r="BN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6"/>
      <c r="CL747" s="6"/>
      <c r="CM747" s="6"/>
      <c r="CN747" s="6"/>
    </row>
    <row r="748" spans="1:92" x14ac:dyDescent="0.25">
      <c r="A748" s="1"/>
      <c r="B748" s="5"/>
      <c r="C748" s="5"/>
      <c r="D748" s="5"/>
      <c r="E748" s="5"/>
      <c r="F748" s="18"/>
      <c r="G748" s="5"/>
      <c r="H748" s="17"/>
      <c r="I748" s="5"/>
      <c r="J748" s="5"/>
      <c r="K748" s="5"/>
      <c r="L748" s="5"/>
      <c r="M748" s="5"/>
      <c r="N748" s="5"/>
      <c r="O748" s="5"/>
      <c r="P748" s="344"/>
      <c r="Q748" s="338"/>
      <c r="R748" s="338"/>
      <c r="S748" s="338"/>
      <c r="T748" s="338"/>
      <c r="U748" s="338"/>
      <c r="V748" s="338"/>
      <c r="W748" s="338"/>
      <c r="X748" s="338"/>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c r="BI748" s="5"/>
      <c r="BJ748" s="5"/>
      <c r="BK748" s="5"/>
      <c r="BL748" s="5"/>
      <c r="BM748" s="5"/>
      <c r="BN748" s="5"/>
      <c r="BO748" s="5"/>
      <c r="BP748" s="5"/>
      <c r="BQ748" s="5"/>
      <c r="BR748" s="5"/>
      <c r="BS748" s="5"/>
      <c r="BT748" s="5"/>
      <c r="BU748" s="5"/>
      <c r="BV748" s="5"/>
      <c r="BW748" s="5"/>
      <c r="BX748" s="5"/>
      <c r="BY748" s="5"/>
      <c r="BZ748" s="5"/>
      <c r="CA748" s="5"/>
      <c r="CB748" s="5"/>
      <c r="CC748" s="5"/>
      <c r="CD748" s="5"/>
      <c r="CE748" s="5"/>
      <c r="CF748" s="5"/>
      <c r="CG748" s="5"/>
      <c r="CH748" s="5"/>
      <c r="CI748" s="5"/>
      <c r="CJ748" s="5"/>
      <c r="CK748" s="6"/>
      <c r="CL748" s="6"/>
      <c r="CM748" s="6"/>
      <c r="CN748" s="6"/>
    </row>
    <row r="749" spans="1:92" x14ac:dyDescent="0.25">
      <c r="A749" s="1"/>
      <c r="B749" s="5"/>
      <c r="C749" s="5"/>
      <c r="D749" s="5"/>
      <c r="E749" s="5"/>
      <c r="F749" s="18"/>
      <c r="G749" s="5"/>
      <c r="H749" s="17"/>
      <c r="I749" s="5"/>
      <c r="J749" s="5"/>
      <c r="K749" s="5"/>
      <c r="L749" s="5"/>
      <c r="M749" s="5"/>
      <c r="N749" s="5"/>
      <c r="O749" s="5"/>
      <c r="P749" s="344"/>
      <c r="Q749" s="338"/>
      <c r="R749" s="338"/>
      <c r="S749" s="338"/>
      <c r="T749" s="338"/>
      <c r="U749" s="338"/>
      <c r="V749" s="338"/>
      <c r="W749" s="338"/>
      <c r="X749" s="338"/>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5"/>
      <c r="BK749" s="5"/>
      <c r="BL749" s="5"/>
      <c r="BM749" s="5"/>
      <c r="BN749" s="5"/>
      <c r="BO749" s="5"/>
      <c r="BP749" s="5"/>
      <c r="BQ749" s="5"/>
      <c r="BR749" s="5"/>
      <c r="BS749" s="5"/>
      <c r="BT749" s="5"/>
      <c r="BU749" s="5"/>
      <c r="BV749" s="5"/>
      <c r="BW749" s="5"/>
      <c r="BX749" s="5"/>
      <c r="BY749" s="5"/>
      <c r="BZ749" s="5"/>
      <c r="CA749" s="5"/>
      <c r="CB749" s="5"/>
      <c r="CC749" s="5"/>
      <c r="CD749" s="5"/>
      <c r="CE749" s="5"/>
      <c r="CF749" s="5"/>
      <c r="CG749" s="5"/>
      <c r="CH749" s="5"/>
      <c r="CI749" s="5"/>
      <c r="CJ749" s="5"/>
      <c r="CK749" s="6"/>
      <c r="CL749" s="6"/>
      <c r="CM749" s="6"/>
      <c r="CN749" s="6"/>
    </row>
    <row r="750" spans="1:92" x14ac:dyDescent="0.25">
      <c r="A750" s="1"/>
      <c r="B750" s="5"/>
      <c r="C750" s="5"/>
      <c r="D750" s="5"/>
      <c r="E750" s="5"/>
      <c r="F750" s="18"/>
      <c r="G750" s="5"/>
      <c r="H750" s="17"/>
      <c r="I750" s="5"/>
      <c r="J750" s="5"/>
      <c r="K750" s="5"/>
      <c r="L750" s="5"/>
      <c r="M750" s="5"/>
      <c r="N750" s="5"/>
      <c r="O750" s="5"/>
      <c r="P750" s="344"/>
      <c r="Q750" s="338"/>
      <c r="R750" s="338"/>
      <c r="S750" s="338"/>
      <c r="T750" s="338"/>
      <c r="U750" s="338"/>
      <c r="V750" s="338"/>
      <c r="W750" s="338"/>
      <c r="X750" s="338"/>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C750" s="5"/>
      <c r="BD750" s="5"/>
      <c r="BE750" s="5"/>
      <c r="BF750" s="5"/>
      <c r="BG750" s="5"/>
      <c r="BH750" s="5"/>
      <c r="BI750" s="5"/>
      <c r="BJ750" s="5"/>
      <c r="BK750" s="5"/>
      <c r="BL750" s="5"/>
      <c r="BM750" s="5"/>
      <c r="BN750" s="5"/>
      <c r="BO750" s="5"/>
      <c r="BP750" s="5"/>
      <c r="BQ750" s="5"/>
      <c r="BR750" s="5"/>
      <c r="BS750" s="5"/>
      <c r="BT750" s="5"/>
      <c r="BU750" s="5"/>
      <c r="BV750" s="5"/>
      <c r="BW750" s="5"/>
      <c r="BX750" s="5"/>
      <c r="BY750" s="5"/>
      <c r="BZ750" s="5"/>
      <c r="CA750" s="5"/>
      <c r="CB750" s="5"/>
      <c r="CC750" s="5"/>
      <c r="CD750" s="5"/>
      <c r="CE750" s="5"/>
      <c r="CF750" s="5"/>
      <c r="CG750" s="5"/>
      <c r="CH750" s="5"/>
      <c r="CI750" s="5"/>
      <c r="CJ750" s="5"/>
      <c r="CK750" s="6"/>
      <c r="CL750" s="6"/>
      <c r="CM750" s="6"/>
      <c r="CN750" s="6"/>
    </row>
    <row r="751" spans="1:92" x14ac:dyDescent="0.25">
      <c r="A751" s="1"/>
      <c r="B751" s="5"/>
      <c r="C751" s="5"/>
      <c r="D751" s="5"/>
      <c r="E751" s="5"/>
      <c r="F751" s="18"/>
      <c r="G751" s="5"/>
      <c r="H751" s="17"/>
      <c r="I751" s="5"/>
      <c r="J751" s="5"/>
      <c r="K751" s="5"/>
      <c r="L751" s="5"/>
      <c r="M751" s="5"/>
      <c r="N751" s="5"/>
      <c r="O751" s="5"/>
      <c r="P751" s="344"/>
      <c r="Q751" s="338"/>
      <c r="R751" s="338"/>
      <c r="S751" s="338"/>
      <c r="T751" s="338"/>
      <c r="U751" s="338"/>
      <c r="V751" s="338"/>
      <c r="W751" s="338"/>
      <c r="X751" s="338"/>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5"/>
      <c r="BH751" s="5"/>
      <c r="BI751" s="5"/>
      <c r="BJ751" s="5"/>
      <c r="BK751" s="5"/>
      <c r="BL751" s="5"/>
      <c r="BM751" s="5"/>
      <c r="BN751" s="5"/>
      <c r="BO751" s="5"/>
      <c r="BP751" s="5"/>
      <c r="BQ751" s="5"/>
      <c r="BR751" s="5"/>
      <c r="BS751" s="5"/>
      <c r="BT751" s="5"/>
      <c r="BU751" s="5"/>
      <c r="BV751" s="5"/>
      <c r="BW751" s="5"/>
      <c r="BX751" s="5"/>
      <c r="BY751" s="5"/>
      <c r="BZ751" s="5"/>
      <c r="CA751" s="5"/>
      <c r="CB751" s="5"/>
      <c r="CC751" s="5"/>
      <c r="CD751" s="5"/>
      <c r="CE751" s="5"/>
      <c r="CF751" s="5"/>
      <c r="CG751" s="5"/>
      <c r="CH751" s="5"/>
      <c r="CI751" s="5"/>
      <c r="CJ751" s="5"/>
      <c r="CK751" s="6"/>
      <c r="CL751" s="6"/>
      <c r="CM751" s="6"/>
      <c r="CN751" s="6"/>
    </row>
    <row r="752" spans="1:92" x14ac:dyDescent="0.25">
      <c r="A752" s="1"/>
      <c r="B752" s="5"/>
      <c r="C752" s="5"/>
      <c r="D752" s="5"/>
      <c r="E752" s="5"/>
      <c r="F752" s="18"/>
      <c r="G752" s="5"/>
      <c r="H752" s="17"/>
      <c r="I752" s="5"/>
      <c r="J752" s="5"/>
      <c r="K752" s="5"/>
      <c r="L752" s="5"/>
      <c r="M752" s="5"/>
      <c r="N752" s="5"/>
      <c r="O752" s="5"/>
      <c r="P752" s="344"/>
      <c r="Q752" s="338"/>
      <c r="R752" s="338"/>
      <c r="S752" s="338"/>
      <c r="T752" s="338"/>
      <c r="U752" s="338"/>
      <c r="V752" s="338"/>
      <c r="W752" s="338"/>
      <c r="X752" s="338"/>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5"/>
      <c r="BK752" s="5"/>
      <c r="BL752" s="5"/>
      <c r="BM752" s="5"/>
      <c r="BN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6"/>
      <c r="CL752" s="6"/>
      <c r="CM752" s="6"/>
      <c r="CN752" s="6"/>
    </row>
    <row r="753" spans="1:92" x14ac:dyDescent="0.25">
      <c r="A753" s="1"/>
      <c r="B753" s="5"/>
      <c r="C753" s="5"/>
      <c r="D753" s="5"/>
      <c r="E753" s="5"/>
      <c r="F753" s="18"/>
      <c r="G753" s="5"/>
      <c r="H753" s="17"/>
      <c r="I753" s="5"/>
      <c r="J753" s="5"/>
      <c r="K753" s="5"/>
      <c r="L753" s="5"/>
      <c r="M753" s="5"/>
      <c r="N753" s="5"/>
      <c r="O753" s="5"/>
      <c r="P753" s="344"/>
      <c r="Q753" s="338"/>
      <c r="R753" s="338"/>
      <c r="S753" s="338"/>
      <c r="T753" s="338"/>
      <c r="U753" s="338"/>
      <c r="V753" s="338"/>
      <c r="W753" s="338"/>
      <c r="X753" s="338"/>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5"/>
      <c r="BH753" s="5"/>
      <c r="BI753" s="5"/>
      <c r="BJ753" s="5"/>
      <c r="BK753" s="5"/>
      <c r="BL753" s="5"/>
      <c r="BM753" s="5"/>
      <c r="BN753" s="5"/>
      <c r="BO753" s="5"/>
      <c r="BP753" s="5"/>
      <c r="BQ753" s="5"/>
      <c r="BR753" s="5"/>
      <c r="BS753" s="5"/>
      <c r="BT753" s="5"/>
      <c r="BU753" s="5"/>
      <c r="BV753" s="5"/>
      <c r="BW753" s="5"/>
      <c r="BX753" s="5"/>
      <c r="BY753" s="5"/>
      <c r="BZ753" s="5"/>
      <c r="CA753" s="5"/>
      <c r="CB753" s="5"/>
      <c r="CC753" s="5"/>
      <c r="CD753" s="5"/>
      <c r="CE753" s="5"/>
      <c r="CF753" s="5"/>
      <c r="CG753" s="5"/>
      <c r="CH753" s="5"/>
      <c r="CI753" s="5"/>
      <c r="CJ753" s="5"/>
      <c r="CK753" s="6"/>
      <c r="CL753" s="6"/>
      <c r="CM753" s="6"/>
      <c r="CN753" s="6"/>
    </row>
    <row r="754" spans="1:92" x14ac:dyDescent="0.25">
      <c r="A754" s="1"/>
      <c r="B754" s="5"/>
      <c r="C754" s="5"/>
      <c r="D754" s="5"/>
      <c r="E754" s="5"/>
      <c r="F754" s="18"/>
      <c r="G754" s="5"/>
      <c r="H754" s="17"/>
      <c r="I754" s="5"/>
      <c r="J754" s="5"/>
      <c r="K754" s="5"/>
      <c r="L754" s="5"/>
      <c r="M754" s="5"/>
      <c r="N754" s="5"/>
      <c r="O754" s="5"/>
      <c r="P754" s="344"/>
      <c r="Q754" s="338"/>
      <c r="R754" s="338"/>
      <c r="S754" s="338"/>
      <c r="T754" s="338"/>
      <c r="U754" s="338"/>
      <c r="V754" s="338"/>
      <c r="W754" s="338"/>
      <c r="X754" s="338"/>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c r="BI754" s="5"/>
      <c r="BJ754" s="5"/>
      <c r="BK754" s="5"/>
      <c r="BL754" s="5"/>
      <c r="BM754" s="5"/>
      <c r="BN754" s="5"/>
      <c r="BO754" s="5"/>
      <c r="BP754" s="5"/>
      <c r="BQ754" s="5"/>
      <c r="BR754" s="5"/>
      <c r="BS754" s="5"/>
      <c r="BT754" s="5"/>
      <c r="BU754" s="5"/>
      <c r="BV754" s="5"/>
      <c r="BW754" s="5"/>
      <c r="BX754" s="5"/>
      <c r="BY754" s="5"/>
      <c r="BZ754" s="5"/>
      <c r="CA754" s="5"/>
      <c r="CB754" s="5"/>
      <c r="CC754" s="5"/>
      <c r="CD754" s="5"/>
      <c r="CE754" s="5"/>
      <c r="CF754" s="5"/>
      <c r="CG754" s="5"/>
      <c r="CH754" s="5"/>
      <c r="CI754" s="5"/>
      <c r="CJ754" s="5"/>
      <c r="CK754" s="6"/>
      <c r="CL754" s="6"/>
      <c r="CM754" s="6"/>
      <c r="CN754" s="6"/>
    </row>
    <row r="755" spans="1:92" x14ac:dyDescent="0.25">
      <c r="A755" s="1"/>
      <c r="B755" s="5"/>
      <c r="C755" s="5"/>
      <c r="D755" s="5"/>
      <c r="E755" s="5"/>
      <c r="F755" s="18"/>
      <c r="G755" s="5"/>
      <c r="H755" s="17"/>
      <c r="I755" s="5"/>
      <c r="J755" s="5"/>
      <c r="K755" s="5"/>
      <c r="L755" s="5"/>
      <c r="M755" s="5"/>
      <c r="N755" s="5"/>
      <c r="O755" s="5"/>
      <c r="P755" s="344"/>
      <c r="Q755" s="338"/>
      <c r="R755" s="338"/>
      <c r="S755" s="338"/>
      <c r="T755" s="338"/>
      <c r="U755" s="338"/>
      <c r="V755" s="338"/>
      <c r="W755" s="338"/>
      <c r="X755" s="338"/>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5"/>
      <c r="BN755" s="5"/>
      <c r="BO755" s="5"/>
      <c r="BP755" s="5"/>
      <c r="BQ755" s="5"/>
      <c r="BR755" s="5"/>
      <c r="BS755" s="5"/>
      <c r="BT755" s="5"/>
      <c r="BU755" s="5"/>
      <c r="BV755" s="5"/>
      <c r="BW755" s="5"/>
      <c r="BX755" s="5"/>
      <c r="BY755" s="5"/>
      <c r="BZ755" s="5"/>
      <c r="CA755" s="5"/>
      <c r="CB755" s="5"/>
      <c r="CC755" s="5"/>
      <c r="CD755" s="5"/>
      <c r="CE755" s="5"/>
      <c r="CF755" s="5"/>
      <c r="CG755" s="5"/>
      <c r="CH755" s="5"/>
      <c r="CI755" s="5"/>
      <c r="CJ755" s="5"/>
      <c r="CK755" s="6"/>
      <c r="CL755" s="6"/>
      <c r="CM755" s="6"/>
      <c r="CN755" s="6"/>
    </row>
    <row r="756" spans="1:92" x14ac:dyDescent="0.25">
      <c r="A756" s="1"/>
      <c r="B756" s="5"/>
      <c r="C756" s="5"/>
      <c r="D756" s="5"/>
      <c r="E756" s="5"/>
      <c r="F756" s="18"/>
      <c r="G756" s="5"/>
      <c r="H756" s="17"/>
      <c r="I756" s="5"/>
      <c r="J756" s="5"/>
      <c r="K756" s="5"/>
      <c r="L756" s="5"/>
      <c r="M756" s="5"/>
      <c r="N756" s="5"/>
      <c r="O756" s="5"/>
      <c r="P756" s="344"/>
      <c r="Q756" s="338"/>
      <c r="R756" s="338"/>
      <c r="S756" s="338"/>
      <c r="T756" s="338"/>
      <c r="U756" s="338"/>
      <c r="V756" s="338"/>
      <c r="W756" s="338"/>
      <c r="X756" s="338"/>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L756" s="5"/>
      <c r="BM756" s="5"/>
      <c r="BN756" s="5"/>
      <c r="BO756" s="5"/>
      <c r="BP756" s="5"/>
      <c r="BQ756" s="5"/>
      <c r="BR756" s="5"/>
      <c r="BS756" s="5"/>
      <c r="BT756" s="5"/>
      <c r="BU756" s="5"/>
      <c r="BV756" s="5"/>
      <c r="BW756" s="5"/>
      <c r="BX756" s="5"/>
      <c r="BY756" s="5"/>
      <c r="BZ756" s="5"/>
      <c r="CA756" s="5"/>
      <c r="CB756" s="5"/>
      <c r="CC756" s="5"/>
      <c r="CD756" s="5"/>
      <c r="CE756" s="5"/>
      <c r="CF756" s="5"/>
      <c r="CG756" s="5"/>
      <c r="CH756" s="5"/>
      <c r="CI756" s="5"/>
      <c r="CJ756" s="5"/>
      <c r="CK756" s="6"/>
      <c r="CL756" s="6"/>
      <c r="CM756" s="6"/>
      <c r="CN756" s="6"/>
    </row>
    <row r="757" spans="1:92" x14ac:dyDescent="0.25">
      <c r="A757" s="1"/>
      <c r="B757" s="5"/>
      <c r="C757" s="5"/>
      <c r="D757" s="5"/>
      <c r="E757" s="5"/>
      <c r="F757" s="18"/>
      <c r="G757" s="5"/>
      <c r="H757" s="17"/>
      <c r="I757" s="5"/>
      <c r="J757" s="5"/>
      <c r="K757" s="5"/>
      <c r="L757" s="5"/>
      <c r="M757" s="5"/>
      <c r="N757" s="5"/>
      <c r="O757" s="5"/>
      <c r="P757" s="344"/>
      <c r="Q757" s="338"/>
      <c r="R757" s="338"/>
      <c r="S757" s="338"/>
      <c r="T757" s="338"/>
      <c r="U757" s="338"/>
      <c r="V757" s="338"/>
      <c r="W757" s="338"/>
      <c r="X757" s="338"/>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L757" s="5"/>
      <c r="BM757" s="5"/>
      <c r="BN757" s="5"/>
      <c r="BO757" s="5"/>
      <c r="BP757" s="5"/>
      <c r="BQ757" s="5"/>
      <c r="BR757" s="5"/>
      <c r="BS757" s="5"/>
      <c r="BT757" s="5"/>
      <c r="BU757" s="5"/>
      <c r="BV757" s="5"/>
      <c r="BW757" s="5"/>
      <c r="BX757" s="5"/>
      <c r="BY757" s="5"/>
      <c r="BZ757" s="5"/>
      <c r="CA757" s="5"/>
      <c r="CB757" s="5"/>
      <c r="CC757" s="5"/>
      <c r="CD757" s="5"/>
      <c r="CE757" s="5"/>
      <c r="CF757" s="5"/>
      <c r="CG757" s="5"/>
      <c r="CH757" s="5"/>
      <c r="CI757" s="5"/>
      <c r="CJ757" s="5"/>
      <c r="CK757" s="6"/>
      <c r="CL757" s="6"/>
      <c r="CM757" s="6"/>
      <c r="CN757" s="6"/>
    </row>
    <row r="758" spans="1:92" x14ac:dyDescent="0.25">
      <c r="A758" s="1"/>
      <c r="B758" s="5"/>
      <c r="C758" s="5"/>
      <c r="D758" s="5"/>
      <c r="E758" s="5"/>
      <c r="F758" s="18"/>
      <c r="G758" s="5"/>
      <c r="H758" s="17"/>
      <c r="I758" s="5"/>
      <c r="J758" s="5"/>
      <c r="K758" s="5"/>
      <c r="L758" s="5"/>
      <c r="M758" s="5"/>
      <c r="N758" s="5"/>
      <c r="O758" s="5"/>
      <c r="P758" s="344"/>
      <c r="Q758" s="338"/>
      <c r="R758" s="338"/>
      <c r="S758" s="338"/>
      <c r="T758" s="338"/>
      <c r="U758" s="338"/>
      <c r="V758" s="338"/>
      <c r="W758" s="338"/>
      <c r="X758" s="338"/>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L758" s="5"/>
      <c r="BM758" s="5"/>
      <c r="BN758" s="5"/>
      <c r="BO758" s="5"/>
      <c r="BP758" s="5"/>
      <c r="BQ758" s="5"/>
      <c r="BR758" s="5"/>
      <c r="BS758" s="5"/>
      <c r="BT758" s="5"/>
      <c r="BU758" s="5"/>
      <c r="BV758" s="5"/>
      <c r="BW758" s="5"/>
      <c r="BX758" s="5"/>
      <c r="BY758" s="5"/>
      <c r="BZ758" s="5"/>
      <c r="CA758" s="5"/>
      <c r="CB758" s="5"/>
      <c r="CC758" s="5"/>
      <c r="CD758" s="5"/>
      <c r="CE758" s="5"/>
      <c r="CF758" s="5"/>
      <c r="CG758" s="5"/>
      <c r="CH758" s="5"/>
      <c r="CI758" s="5"/>
      <c r="CJ758" s="5"/>
      <c r="CK758" s="6"/>
      <c r="CL758" s="6"/>
      <c r="CM758" s="6"/>
      <c r="CN758" s="6"/>
    </row>
    <row r="759" spans="1:92" x14ac:dyDescent="0.25">
      <c r="A759" s="1"/>
      <c r="B759" s="5"/>
      <c r="C759" s="5"/>
      <c r="D759" s="5"/>
      <c r="E759" s="5"/>
      <c r="F759" s="18"/>
      <c r="G759" s="5"/>
      <c r="H759" s="17"/>
      <c r="I759" s="5"/>
      <c r="J759" s="5"/>
      <c r="K759" s="5"/>
      <c r="L759" s="5"/>
      <c r="M759" s="5"/>
      <c r="N759" s="5"/>
      <c r="O759" s="5"/>
      <c r="P759" s="344"/>
      <c r="Q759" s="338"/>
      <c r="R759" s="338"/>
      <c r="S759" s="338"/>
      <c r="T759" s="338"/>
      <c r="U759" s="338"/>
      <c r="V759" s="338"/>
      <c r="W759" s="338"/>
      <c r="X759" s="338"/>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5"/>
      <c r="BH759" s="5"/>
      <c r="BI759" s="5"/>
      <c r="BJ759" s="5"/>
      <c r="BK759" s="5"/>
      <c r="BL759" s="5"/>
      <c r="BM759" s="5"/>
      <c r="BN759" s="5"/>
      <c r="BO759" s="5"/>
      <c r="BP759" s="5"/>
      <c r="BQ759" s="5"/>
      <c r="BR759" s="5"/>
      <c r="BS759" s="5"/>
      <c r="BT759" s="5"/>
      <c r="BU759" s="5"/>
      <c r="BV759" s="5"/>
      <c r="BW759" s="5"/>
      <c r="BX759" s="5"/>
      <c r="BY759" s="5"/>
      <c r="BZ759" s="5"/>
      <c r="CA759" s="5"/>
      <c r="CB759" s="5"/>
      <c r="CC759" s="5"/>
      <c r="CD759" s="5"/>
      <c r="CE759" s="5"/>
      <c r="CF759" s="5"/>
      <c r="CG759" s="5"/>
      <c r="CH759" s="5"/>
      <c r="CI759" s="5"/>
      <c r="CJ759" s="5"/>
      <c r="CK759" s="6"/>
      <c r="CL759" s="6"/>
      <c r="CM759" s="6"/>
      <c r="CN759" s="6"/>
    </row>
    <row r="760" spans="1:92" x14ac:dyDescent="0.25">
      <c r="A760" s="1"/>
      <c r="B760" s="5"/>
      <c r="C760" s="5"/>
      <c r="D760" s="5"/>
      <c r="E760" s="5"/>
      <c r="F760" s="18"/>
      <c r="G760" s="5"/>
      <c r="H760" s="17"/>
      <c r="I760" s="5"/>
      <c r="J760" s="5"/>
      <c r="K760" s="5"/>
      <c r="L760" s="5"/>
      <c r="M760" s="5"/>
      <c r="N760" s="5"/>
      <c r="O760" s="5"/>
      <c r="P760" s="344"/>
      <c r="Q760" s="338"/>
      <c r="R760" s="338"/>
      <c r="S760" s="338"/>
      <c r="T760" s="338"/>
      <c r="U760" s="338"/>
      <c r="V760" s="338"/>
      <c r="W760" s="338"/>
      <c r="X760" s="338"/>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5"/>
      <c r="BK760" s="5"/>
      <c r="BL760" s="5"/>
      <c r="BM760" s="5"/>
      <c r="BN760" s="5"/>
      <c r="BO760" s="5"/>
      <c r="BP760" s="5"/>
      <c r="BQ760" s="5"/>
      <c r="BR760" s="5"/>
      <c r="BS760" s="5"/>
      <c r="BT760" s="5"/>
      <c r="BU760" s="5"/>
      <c r="BV760" s="5"/>
      <c r="BW760" s="5"/>
      <c r="BX760" s="5"/>
      <c r="BY760" s="5"/>
      <c r="BZ760" s="5"/>
      <c r="CA760" s="5"/>
      <c r="CB760" s="5"/>
      <c r="CC760" s="5"/>
      <c r="CD760" s="5"/>
      <c r="CE760" s="5"/>
      <c r="CF760" s="5"/>
      <c r="CG760" s="5"/>
      <c r="CH760" s="5"/>
      <c r="CI760" s="5"/>
      <c r="CJ760" s="5"/>
      <c r="CK760" s="6"/>
      <c r="CL760" s="6"/>
      <c r="CM760" s="6"/>
      <c r="CN760" s="6"/>
    </row>
    <row r="761" spans="1:92" x14ac:dyDescent="0.25">
      <c r="A761" s="1"/>
      <c r="B761" s="5"/>
      <c r="C761" s="5"/>
      <c r="D761" s="5"/>
      <c r="E761" s="5"/>
      <c r="F761" s="18"/>
      <c r="G761" s="5"/>
      <c r="H761" s="17"/>
      <c r="I761" s="5"/>
      <c r="J761" s="5"/>
      <c r="K761" s="5"/>
      <c r="L761" s="5"/>
      <c r="M761" s="5"/>
      <c r="N761" s="5"/>
      <c r="O761" s="5"/>
      <c r="P761" s="344"/>
      <c r="Q761" s="338"/>
      <c r="R761" s="338"/>
      <c r="S761" s="338"/>
      <c r="T761" s="338"/>
      <c r="U761" s="338"/>
      <c r="V761" s="338"/>
      <c r="W761" s="338"/>
      <c r="X761" s="338"/>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K761" s="5"/>
      <c r="BL761" s="5"/>
      <c r="BM761" s="5"/>
      <c r="BN761" s="5"/>
      <c r="BO761" s="5"/>
      <c r="BP761" s="5"/>
      <c r="BQ761" s="5"/>
      <c r="BR761" s="5"/>
      <c r="BS761" s="5"/>
      <c r="BT761" s="5"/>
      <c r="BU761" s="5"/>
      <c r="BV761" s="5"/>
      <c r="BW761" s="5"/>
      <c r="BX761" s="5"/>
      <c r="BY761" s="5"/>
      <c r="BZ761" s="5"/>
      <c r="CA761" s="5"/>
      <c r="CB761" s="5"/>
      <c r="CC761" s="5"/>
      <c r="CD761" s="5"/>
      <c r="CE761" s="5"/>
      <c r="CF761" s="5"/>
      <c r="CG761" s="5"/>
      <c r="CH761" s="5"/>
      <c r="CI761" s="5"/>
      <c r="CJ761" s="5"/>
      <c r="CK761" s="6"/>
      <c r="CL761" s="6"/>
      <c r="CM761" s="6"/>
      <c r="CN761" s="6"/>
    </row>
    <row r="762" spans="1:92" x14ac:dyDescent="0.25">
      <c r="A762" s="1"/>
      <c r="B762" s="5"/>
      <c r="C762" s="5"/>
      <c r="D762" s="5"/>
      <c r="E762" s="5"/>
      <c r="F762" s="18"/>
      <c r="G762" s="5"/>
      <c r="H762" s="17"/>
      <c r="I762" s="5"/>
      <c r="J762" s="5"/>
      <c r="K762" s="5"/>
      <c r="L762" s="5"/>
      <c r="M762" s="5"/>
      <c r="N762" s="5"/>
      <c r="O762" s="5"/>
      <c r="P762" s="344"/>
      <c r="Q762" s="338"/>
      <c r="R762" s="338"/>
      <c r="S762" s="338"/>
      <c r="T762" s="338"/>
      <c r="U762" s="338"/>
      <c r="V762" s="338"/>
      <c r="W762" s="338"/>
      <c r="X762" s="338"/>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5"/>
      <c r="BK762" s="5"/>
      <c r="BL762" s="5"/>
      <c r="BM762" s="5"/>
      <c r="BN762" s="5"/>
      <c r="BO762" s="5"/>
      <c r="BP762" s="5"/>
      <c r="BQ762" s="5"/>
      <c r="BR762" s="5"/>
      <c r="BS762" s="5"/>
      <c r="BT762" s="5"/>
      <c r="BU762" s="5"/>
      <c r="BV762" s="5"/>
      <c r="BW762" s="5"/>
      <c r="BX762" s="5"/>
      <c r="BY762" s="5"/>
      <c r="BZ762" s="5"/>
      <c r="CA762" s="5"/>
      <c r="CB762" s="5"/>
      <c r="CC762" s="5"/>
      <c r="CD762" s="5"/>
      <c r="CE762" s="5"/>
      <c r="CF762" s="5"/>
      <c r="CG762" s="5"/>
      <c r="CH762" s="5"/>
      <c r="CI762" s="5"/>
      <c r="CJ762" s="5"/>
      <c r="CK762" s="6"/>
      <c r="CL762" s="6"/>
      <c r="CM762" s="6"/>
      <c r="CN762" s="6"/>
    </row>
    <row r="763" spans="1:92" x14ac:dyDescent="0.25">
      <c r="A763" s="1"/>
      <c r="B763" s="5"/>
      <c r="C763" s="5"/>
      <c r="D763" s="5"/>
      <c r="E763" s="5"/>
      <c r="F763" s="18"/>
      <c r="G763" s="5"/>
      <c r="H763" s="17"/>
      <c r="I763" s="5"/>
      <c r="J763" s="5"/>
      <c r="K763" s="5"/>
      <c r="L763" s="5"/>
      <c r="M763" s="5"/>
      <c r="N763" s="5"/>
      <c r="O763" s="5"/>
      <c r="P763" s="344"/>
      <c r="Q763" s="338"/>
      <c r="R763" s="338"/>
      <c r="S763" s="338"/>
      <c r="T763" s="338"/>
      <c r="U763" s="338"/>
      <c r="V763" s="338"/>
      <c r="W763" s="338"/>
      <c r="X763" s="338"/>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K763" s="5"/>
      <c r="BL763" s="5"/>
      <c r="BM763" s="5"/>
      <c r="BN763" s="5"/>
      <c r="BO763" s="5"/>
      <c r="BP763" s="5"/>
      <c r="BQ763" s="5"/>
      <c r="BR763" s="5"/>
      <c r="BS763" s="5"/>
      <c r="BT763" s="5"/>
      <c r="BU763" s="5"/>
      <c r="BV763" s="5"/>
      <c r="BW763" s="5"/>
      <c r="BX763" s="5"/>
      <c r="BY763" s="5"/>
      <c r="BZ763" s="5"/>
      <c r="CA763" s="5"/>
      <c r="CB763" s="5"/>
      <c r="CC763" s="5"/>
      <c r="CD763" s="5"/>
      <c r="CE763" s="5"/>
      <c r="CF763" s="5"/>
      <c r="CG763" s="5"/>
      <c r="CH763" s="5"/>
      <c r="CI763" s="5"/>
      <c r="CJ763" s="5"/>
      <c r="CK763" s="6"/>
      <c r="CL763" s="6"/>
      <c r="CM763" s="6"/>
      <c r="CN763" s="6"/>
    </row>
    <row r="764" spans="1:92" x14ac:dyDescent="0.25">
      <c r="A764" s="1"/>
      <c r="B764" s="5"/>
      <c r="C764" s="5"/>
      <c r="D764" s="5"/>
      <c r="E764" s="5"/>
      <c r="F764" s="18"/>
      <c r="G764" s="5"/>
      <c r="H764" s="17"/>
      <c r="I764" s="5"/>
      <c r="J764" s="5"/>
      <c r="K764" s="5"/>
      <c r="L764" s="5"/>
      <c r="M764" s="5"/>
      <c r="N764" s="5"/>
      <c r="O764" s="5"/>
      <c r="P764" s="344"/>
      <c r="Q764" s="338"/>
      <c r="R764" s="338"/>
      <c r="S764" s="338"/>
      <c r="T764" s="338"/>
      <c r="U764" s="338"/>
      <c r="V764" s="338"/>
      <c r="W764" s="338"/>
      <c r="X764" s="338"/>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5"/>
      <c r="BH764" s="5"/>
      <c r="BI764" s="5"/>
      <c r="BJ764" s="5"/>
      <c r="BK764" s="5"/>
      <c r="BL764" s="5"/>
      <c r="BM764" s="5"/>
      <c r="BN764" s="5"/>
      <c r="BO764" s="5"/>
      <c r="BP764" s="5"/>
      <c r="BQ764" s="5"/>
      <c r="BR764" s="5"/>
      <c r="BS764" s="5"/>
      <c r="BT764" s="5"/>
      <c r="BU764" s="5"/>
      <c r="BV764" s="5"/>
      <c r="BW764" s="5"/>
      <c r="BX764" s="5"/>
      <c r="BY764" s="5"/>
      <c r="BZ764" s="5"/>
      <c r="CA764" s="5"/>
      <c r="CB764" s="5"/>
      <c r="CC764" s="5"/>
      <c r="CD764" s="5"/>
      <c r="CE764" s="5"/>
      <c r="CF764" s="5"/>
      <c r="CG764" s="5"/>
      <c r="CH764" s="5"/>
      <c r="CI764" s="5"/>
      <c r="CJ764" s="5"/>
      <c r="CK764" s="6"/>
      <c r="CL764" s="6"/>
      <c r="CM764" s="6"/>
      <c r="CN764" s="6"/>
    </row>
    <row r="765" spans="1:92" x14ac:dyDescent="0.25">
      <c r="A765" s="1"/>
      <c r="B765" s="5"/>
      <c r="C765" s="5"/>
      <c r="D765" s="5"/>
      <c r="E765" s="5"/>
      <c r="F765" s="18"/>
      <c r="G765" s="5"/>
      <c r="H765" s="17"/>
      <c r="I765" s="5"/>
      <c r="J765" s="5"/>
      <c r="K765" s="5"/>
      <c r="L765" s="5"/>
      <c r="M765" s="5"/>
      <c r="N765" s="5"/>
      <c r="O765" s="5"/>
      <c r="P765" s="344"/>
      <c r="Q765" s="338"/>
      <c r="R765" s="338"/>
      <c r="S765" s="338"/>
      <c r="T765" s="338"/>
      <c r="U765" s="338"/>
      <c r="V765" s="338"/>
      <c r="W765" s="338"/>
      <c r="X765" s="338"/>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C765" s="5"/>
      <c r="BD765" s="5"/>
      <c r="BE765" s="5"/>
      <c r="BF765" s="5"/>
      <c r="BG765" s="5"/>
      <c r="BH765" s="5"/>
      <c r="BI765" s="5"/>
      <c r="BJ765" s="5"/>
      <c r="BK765" s="5"/>
      <c r="BL765" s="5"/>
      <c r="BM765" s="5"/>
      <c r="BN765" s="5"/>
      <c r="BO765" s="5"/>
      <c r="BP765" s="5"/>
      <c r="BQ765" s="5"/>
      <c r="BR765" s="5"/>
      <c r="BS765" s="5"/>
      <c r="BT765" s="5"/>
      <c r="BU765" s="5"/>
      <c r="BV765" s="5"/>
      <c r="BW765" s="5"/>
      <c r="BX765" s="5"/>
      <c r="BY765" s="5"/>
      <c r="BZ765" s="5"/>
      <c r="CA765" s="5"/>
      <c r="CB765" s="5"/>
      <c r="CC765" s="5"/>
      <c r="CD765" s="5"/>
      <c r="CE765" s="5"/>
      <c r="CF765" s="5"/>
      <c r="CG765" s="5"/>
      <c r="CH765" s="5"/>
      <c r="CI765" s="5"/>
      <c r="CJ765" s="5"/>
      <c r="CK765" s="6"/>
      <c r="CL765" s="6"/>
      <c r="CM765" s="6"/>
      <c r="CN765" s="6"/>
    </row>
    <row r="766" spans="1:92" x14ac:dyDescent="0.25">
      <c r="A766" s="1"/>
      <c r="B766" s="5"/>
      <c r="C766" s="5"/>
      <c r="D766" s="5"/>
      <c r="E766" s="5"/>
      <c r="F766" s="18"/>
      <c r="G766" s="5"/>
      <c r="H766" s="17"/>
      <c r="I766" s="5"/>
      <c r="J766" s="5"/>
      <c r="K766" s="5"/>
      <c r="L766" s="5"/>
      <c r="M766" s="5"/>
      <c r="N766" s="5"/>
      <c r="O766" s="5"/>
      <c r="P766" s="344"/>
      <c r="Q766" s="338"/>
      <c r="R766" s="338"/>
      <c r="S766" s="338"/>
      <c r="T766" s="338"/>
      <c r="U766" s="338"/>
      <c r="V766" s="338"/>
      <c r="W766" s="338"/>
      <c r="X766" s="338"/>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5"/>
      <c r="BH766" s="5"/>
      <c r="BI766" s="5"/>
      <c r="BJ766" s="5"/>
      <c r="BK766" s="5"/>
      <c r="BL766" s="5"/>
      <c r="BM766" s="5"/>
      <c r="BN766" s="5"/>
      <c r="BO766" s="5"/>
      <c r="BP766" s="5"/>
      <c r="BQ766" s="5"/>
      <c r="BR766" s="5"/>
      <c r="BS766" s="5"/>
      <c r="BT766" s="5"/>
      <c r="BU766" s="5"/>
      <c r="BV766" s="5"/>
      <c r="BW766" s="5"/>
      <c r="BX766" s="5"/>
      <c r="BY766" s="5"/>
      <c r="BZ766" s="5"/>
      <c r="CA766" s="5"/>
      <c r="CB766" s="5"/>
      <c r="CC766" s="5"/>
      <c r="CD766" s="5"/>
      <c r="CE766" s="5"/>
      <c r="CF766" s="5"/>
      <c r="CG766" s="5"/>
      <c r="CH766" s="5"/>
      <c r="CI766" s="5"/>
      <c r="CJ766" s="5"/>
      <c r="CK766" s="6"/>
      <c r="CL766" s="6"/>
      <c r="CM766" s="6"/>
      <c r="CN766" s="6"/>
    </row>
    <row r="767" spans="1:92" x14ac:dyDescent="0.25">
      <c r="A767" s="1"/>
      <c r="B767" s="5"/>
      <c r="C767" s="5"/>
      <c r="D767" s="5"/>
      <c r="E767" s="5"/>
      <c r="F767" s="18"/>
      <c r="G767" s="5"/>
      <c r="H767" s="17"/>
      <c r="I767" s="5"/>
      <c r="J767" s="5"/>
      <c r="K767" s="5"/>
      <c r="L767" s="5"/>
      <c r="M767" s="5"/>
      <c r="N767" s="5"/>
      <c r="O767" s="5"/>
      <c r="P767" s="344"/>
      <c r="Q767" s="338"/>
      <c r="R767" s="338"/>
      <c r="S767" s="338"/>
      <c r="T767" s="338"/>
      <c r="U767" s="338"/>
      <c r="V767" s="338"/>
      <c r="W767" s="338"/>
      <c r="X767" s="338"/>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5"/>
      <c r="BH767" s="5"/>
      <c r="BI767" s="5"/>
      <c r="BJ767" s="5"/>
      <c r="BK767" s="5"/>
      <c r="BL767" s="5"/>
      <c r="BM767" s="5"/>
      <c r="BN767" s="5"/>
      <c r="BO767" s="5"/>
      <c r="BP767" s="5"/>
      <c r="BQ767" s="5"/>
      <c r="BR767" s="5"/>
      <c r="BS767" s="5"/>
      <c r="BT767" s="5"/>
      <c r="BU767" s="5"/>
      <c r="BV767" s="5"/>
      <c r="BW767" s="5"/>
      <c r="BX767" s="5"/>
      <c r="BY767" s="5"/>
      <c r="BZ767" s="5"/>
      <c r="CA767" s="5"/>
      <c r="CB767" s="5"/>
      <c r="CC767" s="5"/>
      <c r="CD767" s="5"/>
      <c r="CE767" s="5"/>
      <c r="CF767" s="5"/>
      <c r="CG767" s="5"/>
      <c r="CH767" s="5"/>
      <c r="CI767" s="5"/>
      <c r="CJ767" s="5"/>
      <c r="CK767" s="6"/>
      <c r="CL767" s="6"/>
      <c r="CM767" s="6"/>
      <c r="CN767" s="6"/>
    </row>
    <row r="768" spans="1:92" x14ac:dyDescent="0.25">
      <c r="A768" s="1"/>
      <c r="B768" s="5"/>
      <c r="C768" s="5"/>
      <c r="D768" s="5"/>
      <c r="E768" s="5"/>
      <c r="F768" s="18"/>
      <c r="G768" s="5"/>
      <c r="H768" s="17"/>
      <c r="I768" s="5"/>
      <c r="J768" s="5"/>
      <c r="K768" s="5"/>
      <c r="L768" s="5"/>
      <c r="M768" s="5"/>
      <c r="N768" s="5"/>
      <c r="O768" s="5"/>
      <c r="P768" s="344"/>
      <c r="Q768" s="338"/>
      <c r="R768" s="338"/>
      <c r="S768" s="338"/>
      <c r="T768" s="338"/>
      <c r="U768" s="338"/>
      <c r="V768" s="338"/>
      <c r="W768" s="338"/>
      <c r="X768" s="338"/>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5"/>
      <c r="BH768" s="5"/>
      <c r="BI768" s="5"/>
      <c r="BJ768" s="5"/>
      <c r="BK768" s="5"/>
      <c r="BL768" s="5"/>
      <c r="BM768" s="5"/>
      <c r="BN768" s="5"/>
      <c r="BO768" s="5"/>
      <c r="BP768" s="5"/>
      <c r="BQ768" s="5"/>
      <c r="BR768" s="5"/>
      <c r="BS768" s="5"/>
      <c r="BT768" s="5"/>
      <c r="BU768" s="5"/>
      <c r="BV768" s="5"/>
      <c r="BW768" s="5"/>
      <c r="BX768" s="5"/>
      <c r="BY768" s="5"/>
      <c r="BZ768" s="5"/>
      <c r="CA768" s="5"/>
      <c r="CB768" s="5"/>
      <c r="CC768" s="5"/>
      <c r="CD768" s="5"/>
      <c r="CE768" s="5"/>
      <c r="CF768" s="5"/>
      <c r="CG768" s="5"/>
      <c r="CH768" s="5"/>
      <c r="CI768" s="5"/>
      <c r="CJ768" s="5"/>
      <c r="CK768" s="6"/>
      <c r="CL768" s="6"/>
      <c r="CM768" s="6"/>
      <c r="CN768" s="6"/>
    </row>
    <row r="769" spans="1:92" x14ac:dyDescent="0.25">
      <c r="A769" s="1"/>
      <c r="B769" s="5"/>
      <c r="C769" s="5"/>
      <c r="D769" s="5"/>
      <c r="E769" s="5"/>
      <c r="F769" s="18"/>
      <c r="G769" s="5"/>
      <c r="H769" s="17"/>
      <c r="I769" s="5"/>
      <c r="J769" s="5"/>
      <c r="K769" s="5"/>
      <c r="L769" s="5"/>
      <c r="M769" s="5"/>
      <c r="N769" s="5"/>
      <c r="O769" s="5"/>
      <c r="P769" s="344"/>
      <c r="Q769" s="338"/>
      <c r="R769" s="338"/>
      <c r="S769" s="338"/>
      <c r="T769" s="338"/>
      <c r="U769" s="338"/>
      <c r="V769" s="338"/>
      <c r="W769" s="338"/>
      <c r="X769" s="338"/>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5"/>
      <c r="BK769" s="5"/>
      <c r="BL769" s="5"/>
      <c r="BM769" s="5"/>
      <c r="BN769" s="5"/>
      <c r="BO769" s="5"/>
      <c r="BP769" s="5"/>
      <c r="BQ769" s="5"/>
      <c r="BR769" s="5"/>
      <c r="BS769" s="5"/>
      <c r="BT769" s="5"/>
      <c r="BU769" s="5"/>
      <c r="BV769" s="5"/>
      <c r="BW769" s="5"/>
      <c r="BX769" s="5"/>
      <c r="BY769" s="5"/>
      <c r="BZ769" s="5"/>
      <c r="CA769" s="5"/>
      <c r="CB769" s="5"/>
      <c r="CC769" s="5"/>
      <c r="CD769" s="5"/>
      <c r="CE769" s="5"/>
      <c r="CF769" s="5"/>
      <c r="CG769" s="5"/>
      <c r="CH769" s="5"/>
      <c r="CI769" s="5"/>
      <c r="CJ769" s="5"/>
      <c r="CK769" s="6"/>
      <c r="CL769" s="6"/>
      <c r="CM769" s="6"/>
      <c r="CN769" s="6"/>
    </row>
    <row r="770" spans="1:92" x14ac:dyDescent="0.25">
      <c r="A770" s="1"/>
      <c r="B770" s="5"/>
      <c r="C770" s="5"/>
      <c r="D770" s="5"/>
      <c r="E770" s="5"/>
      <c r="F770" s="18"/>
      <c r="G770" s="5"/>
      <c r="H770" s="17"/>
      <c r="I770" s="5"/>
      <c r="J770" s="5"/>
      <c r="K770" s="5"/>
      <c r="L770" s="5"/>
      <c r="M770" s="5"/>
      <c r="N770" s="5"/>
      <c r="O770" s="5"/>
      <c r="P770" s="344"/>
      <c r="Q770" s="338"/>
      <c r="R770" s="338"/>
      <c r="S770" s="338"/>
      <c r="T770" s="338"/>
      <c r="U770" s="338"/>
      <c r="V770" s="338"/>
      <c r="W770" s="338"/>
      <c r="X770" s="338"/>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K770" s="5"/>
      <c r="BL770" s="5"/>
      <c r="BM770" s="5"/>
      <c r="BN770" s="5"/>
      <c r="BO770" s="5"/>
      <c r="BP770" s="5"/>
      <c r="BQ770" s="5"/>
      <c r="BR770" s="5"/>
      <c r="BS770" s="5"/>
      <c r="BT770" s="5"/>
      <c r="BU770" s="5"/>
      <c r="BV770" s="5"/>
      <c r="BW770" s="5"/>
      <c r="BX770" s="5"/>
      <c r="BY770" s="5"/>
      <c r="BZ770" s="5"/>
      <c r="CA770" s="5"/>
      <c r="CB770" s="5"/>
      <c r="CC770" s="5"/>
      <c r="CD770" s="5"/>
      <c r="CE770" s="5"/>
      <c r="CF770" s="5"/>
      <c r="CG770" s="5"/>
      <c r="CH770" s="5"/>
      <c r="CI770" s="5"/>
      <c r="CJ770" s="5"/>
      <c r="CK770" s="6"/>
      <c r="CL770" s="6"/>
      <c r="CM770" s="6"/>
      <c r="CN770" s="6"/>
    </row>
    <row r="771" spans="1:92" x14ac:dyDescent="0.25">
      <c r="A771" s="1"/>
      <c r="B771" s="5"/>
      <c r="C771" s="5"/>
      <c r="D771" s="5"/>
      <c r="E771" s="5"/>
      <c r="F771" s="18"/>
      <c r="G771" s="5"/>
      <c r="H771" s="17"/>
      <c r="I771" s="5"/>
      <c r="J771" s="5"/>
      <c r="K771" s="5"/>
      <c r="L771" s="5"/>
      <c r="M771" s="5"/>
      <c r="N771" s="5"/>
      <c r="O771" s="5"/>
      <c r="P771" s="344"/>
      <c r="Q771" s="338"/>
      <c r="R771" s="338"/>
      <c r="S771" s="338"/>
      <c r="T771" s="338"/>
      <c r="U771" s="338"/>
      <c r="V771" s="338"/>
      <c r="W771" s="338"/>
      <c r="X771" s="338"/>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C771" s="5"/>
      <c r="BD771" s="5"/>
      <c r="BE771" s="5"/>
      <c r="BF771" s="5"/>
      <c r="BG771" s="5"/>
      <c r="BH771" s="5"/>
      <c r="BI771" s="5"/>
      <c r="BJ771" s="5"/>
      <c r="BK771" s="5"/>
      <c r="BL771" s="5"/>
      <c r="BM771" s="5"/>
      <c r="BN771" s="5"/>
      <c r="BO771" s="5"/>
      <c r="BP771" s="5"/>
      <c r="BQ771" s="5"/>
      <c r="BR771" s="5"/>
      <c r="BS771" s="5"/>
      <c r="BT771" s="5"/>
      <c r="BU771" s="5"/>
      <c r="BV771" s="5"/>
      <c r="BW771" s="5"/>
      <c r="BX771" s="5"/>
      <c r="BY771" s="5"/>
      <c r="BZ771" s="5"/>
      <c r="CA771" s="5"/>
      <c r="CB771" s="5"/>
      <c r="CC771" s="5"/>
      <c r="CD771" s="5"/>
      <c r="CE771" s="5"/>
      <c r="CF771" s="5"/>
      <c r="CG771" s="5"/>
      <c r="CH771" s="5"/>
      <c r="CI771" s="5"/>
      <c r="CJ771" s="5"/>
      <c r="CK771" s="6"/>
      <c r="CL771" s="6"/>
      <c r="CM771" s="6"/>
      <c r="CN771" s="6"/>
    </row>
    <row r="772" spans="1:92" x14ac:dyDescent="0.25">
      <c r="A772" s="1"/>
      <c r="B772" s="5"/>
      <c r="C772" s="5"/>
      <c r="D772" s="5"/>
      <c r="E772" s="5"/>
      <c r="F772" s="18"/>
      <c r="G772" s="5"/>
      <c r="H772" s="17"/>
      <c r="I772" s="5"/>
      <c r="J772" s="5"/>
      <c r="K772" s="5"/>
      <c r="L772" s="5"/>
      <c r="M772" s="5"/>
      <c r="N772" s="5"/>
      <c r="O772" s="5"/>
      <c r="P772" s="344"/>
      <c r="Q772" s="338"/>
      <c r="R772" s="338"/>
      <c r="S772" s="338"/>
      <c r="T772" s="338"/>
      <c r="U772" s="338"/>
      <c r="V772" s="338"/>
      <c r="W772" s="338"/>
      <c r="X772" s="338"/>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C772" s="5"/>
      <c r="BD772" s="5"/>
      <c r="BE772" s="5"/>
      <c r="BF772" s="5"/>
      <c r="BG772" s="5"/>
      <c r="BH772" s="5"/>
      <c r="BI772" s="5"/>
      <c r="BJ772" s="5"/>
      <c r="BK772" s="5"/>
      <c r="BL772" s="5"/>
      <c r="BM772" s="5"/>
      <c r="BN772" s="5"/>
      <c r="BO772" s="5"/>
      <c r="BP772" s="5"/>
      <c r="BQ772" s="5"/>
      <c r="BR772" s="5"/>
      <c r="BS772" s="5"/>
      <c r="BT772" s="5"/>
      <c r="BU772" s="5"/>
      <c r="BV772" s="5"/>
      <c r="BW772" s="5"/>
      <c r="BX772" s="5"/>
      <c r="BY772" s="5"/>
      <c r="BZ772" s="5"/>
      <c r="CA772" s="5"/>
      <c r="CB772" s="5"/>
      <c r="CC772" s="5"/>
      <c r="CD772" s="5"/>
      <c r="CE772" s="5"/>
      <c r="CF772" s="5"/>
      <c r="CG772" s="5"/>
      <c r="CH772" s="5"/>
      <c r="CI772" s="5"/>
      <c r="CJ772" s="5"/>
      <c r="CK772" s="6"/>
      <c r="CL772" s="6"/>
      <c r="CM772" s="6"/>
      <c r="CN772" s="6"/>
    </row>
    <row r="773" spans="1:92" x14ac:dyDescent="0.25">
      <c r="A773" s="1"/>
      <c r="B773" s="5"/>
      <c r="C773" s="5"/>
      <c r="D773" s="5"/>
      <c r="E773" s="5"/>
      <c r="F773" s="18"/>
      <c r="G773" s="5"/>
      <c r="H773" s="17"/>
      <c r="I773" s="5"/>
      <c r="J773" s="5"/>
      <c r="K773" s="5"/>
      <c r="L773" s="5"/>
      <c r="M773" s="5"/>
      <c r="N773" s="5"/>
      <c r="O773" s="5"/>
      <c r="P773" s="344"/>
      <c r="Q773" s="338"/>
      <c r="R773" s="338"/>
      <c r="S773" s="338"/>
      <c r="T773" s="338"/>
      <c r="U773" s="338"/>
      <c r="V773" s="338"/>
      <c r="W773" s="338"/>
      <c r="X773" s="338"/>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5"/>
      <c r="BH773" s="5"/>
      <c r="BI773" s="5"/>
      <c r="BJ773" s="5"/>
      <c r="BK773" s="5"/>
      <c r="BL773" s="5"/>
      <c r="BM773" s="5"/>
      <c r="BN773" s="5"/>
      <c r="BO773" s="5"/>
      <c r="BP773" s="5"/>
      <c r="BQ773" s="5"/>
      <c r="BR773" s="5"/>
      <c r="BS773" s="5"/>
      <c r="BT773" s="5"/>
      <c r="BU773" s="5"/>
      <c r="BV773" s="5"/>
      <c r="BW773" s="5"/>
      <c r="BX773" s="5"/>
      <c r="BY773" s="5"/>
      <c r="BZ773" s="5"/>
      <c r="CA773" s="5"/>
      <c r="CB773" s="5"/>
      <c r="CC773" s="5"/>
      <c r="CD773" s="5"/>
      <c r="CE773" s="5"/>
      <c r="CF773" s="5"/>
      <c r="CG773" s="5"/>
      <c r="CH773" s="5"/>
      <c r="CI773" s="5"/>
      <c r="CJ773" s="5"/>
      <c r="CK773" s="6"/>
      <c r="CL773" s="6"/>
      <c r="CM773" s="6"/>
      <c r="CN773" s="6"/>
    </row>
    <row r="774" spans="1:92" x14ac:dyDescent="0.25">
      <c r="A774" s="1"/>
      <c r="B774" s="5"/>
      <c r="C774" s="5"/>
      <c r="D774" s="5"/>
      <c r="E774" s="5"/>
      <c r="F774" s="18"/>
      <c r="G774" s="5"/>
      <c r="H774" s="17"/>
      <c r="I774" s="5"/>
      <c r="J774" s="5"/>
      <c r="K774" s="5"/>
      <c r="L774" s="5"/>
      <c r="M774" s="5"/>
      <c r="N774" s="5"/>
      <c r="O774" s="5"/>
      <c r="P774" s="344"/>
      <c r="Q774" s="338"/>
      <c r="R774" s="338"/>
      <c r="S774" s="338"/>
      <c r="T774" s="338"/>
      <c r="U774" s="338"/>
      <c r="V774" s="338"/>
      <c r="W774" s="338"/>
      <c r="X774" s="338"/>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I774" s="5"/>
      <c r="BJ774" s="5"/>
      <c r="BK774" s="5"/>
      <c r="BL774" s="5"/>
      <c r="BM774" s="5"/>
      <c r="BN774" s="5"/>
      <c r="BO774" s="5"/>
      <c r="BP774" s="5"/>
      <c r="BQ774" s="5"/>
      <c r="BR774" s="5"/>
      <c r="BS774" s="5"/>
      <c r="BT774" s="5"/>
      <c r="BU774" s="5"/>
      <c r="BV774" s="5"/>
      <c r="BW774" s="5"/>
      <c r="BX774" s="5"/>
      <c r="BY774" s="5"/>
      <c r="BZ774" s="5"/>
      <c r="CA774" s="5"/>
      <c r="CB774" s="5"/>
      <c r="CC774" s="5"/>
      <c r="CD774" s="5"/>
      <c r="CE774" s="5"/>
      <c r="CF774" s="5"/>
      <c r="CG774" s="5"/>
      <c r="CH774" s="5"/>
      <c r="CI774" s="5"/>
      <c r="CJ774" s="5"/>
      <c r="CK774" s="6"/>
      <c r="CL774" s="6"/>
      <c r="CM774" s="6"/>
      <c r="CN774" s="6"/>
    </row>
    <row r="775" spans="1:92" x14ac:dyDescent="0.25">
      <c r="A775" s="1"/>
      <c r="B775" s="5"/>
      <c r="C775" s="5"/>
      <c r="D775" s="5"/>
      <c r="E775" s="5"/>
      <c r="F775" s="18"/>
      <c r="G775" s="5"/>
      <c r="H775" s="17"/>
      <c r="I775" s="5"/>
      <c r="J775" s="5"/>
      <c r="K775" s="5"/>
      <c r="L775" s="5"/>
      <c r="M775" s="5"/>
      <c r="N775" s="5"/>
      <c r="O775" s="5"/>
      <c r="P775" s="344"/>
      <c r="Q775" s="338"/>
      <c r="R775" s="338"/>
      <c r="S775" s="338"/>
      <c r="T775" s="338"/>
      <c r="U775" s="338"/>
      <c r="V775" s="338"/>
      <c r="W775" s="338"/>
      <c r="X775" s="338"/>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C775" s="5"/>
      <c r="BD775" s="5"/>
      <c r="BE775" s="5"/>
      <c r="BF775" s="5"/>
      <c r="BG775" s="5"/>
      <c r="BH775" s="5"/>
      <c r="BI775" s="5"/>
      <c r="BJ775" s="5"/>
      <c r="BK775" s="5"/>
      <c r="BL775" s="5"/>
      <c r="BM775" s="5"/>
      <c r="BN775" s="5"/>
      <c r="BO775" s="5"/>
      <c r="BP775" s="5"/>
      <c r="BQ775" s="5"/>
      <c r="BR775" s="5"/>
      <c r="BS775" s="5"/>
      <c r="BT775" s="5"/>
      <c r="BU775" s="5"/>
      <c r="BV775" s="5"/>
      <c r="BW775" s="5"/>
      <c r="BX775" s="5"/>
      <c r="BY775" s="5"/>
      <c r="BZ775" s="5"/>
      <c r="CA775" s="5"/>
      <c r="CB775" s="5"/>
      <c r="CC775" s="5"/>
      <c r="CD775" s="5"/>
      <c r="CE775" s="5"/>
      <c r="CF775" s="5"/>
      <c r="CG775" s="5"/>
      <c r="CH775" s="5"/>
      <c r="CI775" s="5"/>
      <c r="CJ775" s="5"/>
      <c r="CK775" s="6"/>
      <c r="CL775" s="6"/>
      <c r="CM775" s="6"/>
      <c r="CN775" s="6"/>
    </row>
    <row r="776" spans="1:92" x14ac:dyDescent="0.25">
      <c r="A776" s="1"/>
      <c r="B776" s="5"/>
      <c r="C776" s="5"/>
      <c r="D776" s="5"/>
      <c r="E776" s="5"/>
      <c r="F776" s="18"/>
      <c r="G776" s="5"/>
      <c r="H776" s="17"/>
      <c r="I776" s="5"/>
      <c r="J776" s="5"/>
      <c r="K776" s="5"/>
      <c r="L776" s="5"/>
      <c r="M776" s="5"/>
      <c r="N776" s="5"/>
      <c r="O776" s="5"/>
      <c r="P776" s="344"/>
      <c r="Q776" s="338"/>
      <c r="R776" s="338"/>
      <c r="S776" s="338"/>
      <c r="T776" s="338"/>
      <c r="U776" s="338"/>
      <c r="V776" s="338"/>
      <c r="W776" s="338"/>
      <c r="X776" s="338"/>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K776" s="5"/>
      <c r="BL776" s="5"/>
      <c r="BM776" s="5"/>
      <c r="BN776" s="5"/>
      <c r="BO776" s="5"/>
      <c r="BP776" s="5"/>
      <c r="BQ776" s="5"/>
      <c r="BR776" s="5"/>
      <c r="BS776" s="5"/>
      <c r="BT776" s="5"/>
      <c r="BU776" s="5"/>
      <c r="BV776" s="5"/>
      <c r="BW776" s="5"/>
      <c r="BX776" s="5"/>
      <c r="BY776" s="5"/>
      <c r="BZ776" s="5"/>
      <c r="CA776" s="5"/>
      <c r="CB776" s="5"/>
      <c r="CC776" s="5"/>
      <c r="CD776" s="5"/>
      <c r="CE776" s="5"/>
      <c r="CF776" s="5"/>
      <c r="CG776" s="5"/>
      <c r="CH776" s="5"/>
      <c r="CI776" s="5"/>
      <c r="CJ776" s="5"/>
      <c r="CK776" s="6"/>
      <c r="CL776" s="6"/>
      <c r="CM776" s="6"/>
      <c r="CN776" s="6"/>
    </row>
    <row r="777" spans="1:92" x14ac:dyDescent="0.25">
      <c r="A777" s="1"/>
      <c r="B777" s="5"/>
      <c r="C777" s="5"/>
      <c r="D777" s="5"/>
      <c r="E777" s="5"/>
      <c r="F777" s="18"/>
      <c r="G777" s="5"/>
      <c r="H777" s="17"/>
      <c r="I777" s="5"/>
      <c r="J777" s="5"/>
      <c r="K777" s="5"/>
      <c r="L777" s="5"/>
      <c r="M777" s="5"/>
      <c r="N777" s="5"/>
      <c r="O777" s="5"/>
      <c r="P777" s="344"/>
      <c r="Q777" s="338"/>
      <c r="R777" s="338"/>
      <c r="S777" s="338"/>
      <c r="T777" s="338"/>
      <c r="U777" s="338"/>
      <c r="V777" s="338"/>
      <c r="W777" s="338"/>
      <c r="X777" s="338"/>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c r="BI777" s="5"/>
      <c r="BJ777" s="5"/>
      <c r="BK777" s="5"/>
      <c r="BL777" s="5"/>
      <c r="BM777" s="5"/>
      <c r="BN777" s="5"/>
      <c r="BO777" s="5"/>
      <c r="BP777" s="5"/>
      <c r="BQ777" s="5"/>
      <c r="BR777" s="5"/>
      <c r="BS777" s="5"/>
      <c r="BT777" s="5"/>
      <c r="BU777" s="5"/>
      <c r="BV777" s="5"/>
      <c r="BW777" s="5"/>
      <c r="BX777" s="5"/>
      <c r="BY777" s="5"/>
      <c r="BZ777" s="5"/>
      <c r="CA777" s="5"/>
      <c r="CB777" s="5"/>
      <c r="CC777" s="5"/>
      <c r="CD777" s="5"/>
      <c r="CE777" s="5"/>
      <c r="CF777" s="5"/>
      <c r="CG777" s="5"/>
      <c r="CH777" s="5"/>
      <c r="CI777" s="5"/>
      <c r="CJ777" s="5"/>
      <c r="CK777" s="6"/>
      <c r="CL777" s="6"/>
      <c r="CM777" s="6"/>
      <c r="CN777" s="6"/>
    </row>
    <row r="778" spans="1:92" x14ac:dyDescent="0.25">
      <c r="A778" s="1"/>
      <c r="B778" s="5"/>
      <c r="C778" s="5"/>
      <c r="D778" s="5"/>
      <c r="E778" s="5"/>
      <c r="F778" s="18"/>
      <c r="G778" s="5"/>
      <c r="H778" s="17"/>
      <c r="I778" s="5"/>
      <c r="J778" s="5"/>
      <c r="K778" s="5"/>
      <c r="L778" s="5"/>
      <c r="M778" s="5"/>
      <c r="N778" s="5"/>
      <c r="O778" s="5"/>
      <c r="P778" s="344"/>
      <c r="Q778" s="338"/>
      <c r="R778" s="338"/>
      <c r="S778" s="338"/>
      <c r="T778" s="338"/>
      <c r="U778" s="338"/>
      <c r="V778" s="338"/>
      <c r="W778" s="338"/>
      <c r="X778" s="338"/>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C778" s="5"/>
      <c r="BD778" s="5"/>
      <c r="BE778" s="5"/>
      <c r="BF778" s="5"/>
      <c r="BG778" s="5"/>
      <c r="BH778" s="5"/>
      <c r="BI778" s="5"/>
      <c r="BJ778" s="5"/>
      <c r="BK778" s="5"/>
      <c r="BL778" s="5"/>
      <c r="BM778" s="5"/>
      <c r="BN778" s="5"/>
      <c r="BO778" s="5"/>
      <c r="BP778" s="5"/>
      <c r="BQ778" s="5"/>
      <c r="BR778" s="5"/>
      <c r="BS778" s="5"/>
      <c r="BT778" s="5"/>
      <c r="BU778" s="5"/>
      <c r="BV778" s="5"/>
      <c r="BW778" s="5"/>
      <c r="BX778" s="5"/>
      <c r="BY778" s="5"/>
      <c r="BZ778" s="5"/>
      <c r="CA778" s="5"/>
      <c r="CB778" s="5"/>
      <c r="CC778" s="5"/>
      <c r="CD778" s="5"/>
      <c r="CE778" s="5"/>
      <c r="CF778" s="5"/>
      <c r="CG778" s="5"/>
      <c r="CH778" s="5"/>
      <c r="CI778" s="5"/>
      <c r="CJ778" s="5"/>
      <c r="CK778" s="6"/>
      <c r="CL778" s="6"/>
      <c r="CM778" s="6"/>
      <c r="CN778" s="6"/>
    </row>
    <row r="779" spans="1:92" x14ac:dyDescent="0.25">
      <c r="A779" s="1"/>
      <c r="B779" s="5"/>
      <c r="C779" s="5"/>
      <c r="D779" s="5"/>
      <c r="E779" s="5"/>
      <c r="F779" s="18"/>
      <c r="G779" s="5"/>
      <c r="H779" s="17"/>
      <c r="I779" s="5"/>
      <c r="J779" s="5"/>
      <c r="K779" s="5"/>
      <c r="L779" s="5"/>
      <c r="M779" s="5"/>
      <c r="N779" s="5"/>
      <c r="O779" s="5"/>
      <c r="P779" s="344"/>
      <c r="Q779" s="338"/>
      <c r="R779" s="338"/>
      <c r="S779" s="338"/>
      <c r="T779" s="338"/>
      <c r="U779" s="338"/>
      <c r="V779" s="338"/>
      <c r="W779" s="338"/>
      <c r="X779" s="338"/>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C779" s="5"/>
      <c r="BD779" s="5"/>
      <c r="BE779" s="5"/>
      <c r="BF779" s="5"/>
      <c r="BG779" s="5"/>
      <c r="BH779" s="5"/>
      <c r="BI779" s="5"/>
      <c r="BJ779" s="5"/>
      <c r="BK779" s="5"/>
      <c r="BL779" s="5"/>
      <c r="BM779" s="5"/>
      <c r="BN779" s="5"/>
      <c r="BO779" s="5"/>
      <c r="BP779" s="5"/>
      <c r="BQ779" s="5"/>
      <c r="BR779" s="5"/>
      <c r="BS779" s="5"/>
      <c r="BT779" s="5"/>
      <c r="BU779" s="5"/>
      <c r="BV779" s="5"/>
      <c r="BW779" s="5"/>
      <c r="BX779" s="5"/>
      <c r="BY779" s="5"/>
      <c r="BZ779" s="5"/>
      <c r="CA779" s="5"/>
      <c r="CB779" s="5"/>
      <c r="CC779" s="5"/>
      <c r="CD779" s="5"/>
      <c r="CE779" s="5"/>
      <c r="CF779" s="5"/>
      <c r="CG779" s="5"/>
      <c r="CH779" s="5"/>
      <c r="CI779" s="5"/>
      <c r="CJ779" s="5"/>
      <c r="CK779" s="6"/>
      <c r="CL779" s="6"/>
      <c r="CM779" s="6"/>
      <c r="CN779" s="6"/>
    </row>
    <row r="780" spans="1:92" x14ac:dyDescent="0.25">
      <c r="A780" s="1"/>
      <c r="B780" s="5"/>
      <c r="C780" s="5"/>
      <c r="D780" s="5"/>
      <c r="E780" s="5"/>
      <c r="F780" s="18"/>
      <c r="G780" s="5"/>
      <c r="H780" s="17"/>
      <c r="I780" s="5"/>
      <c r="J780" s="5"/>
      <c r="K780" s="5"/>
      <c r="L780" s="5"/>
      <c r="M780" s="5"/>
      <c r="N780" s="5"/>
      <c r="O780" s="5"/>
      <c r="P780" s="344"/>
      <c r="Q780" s="338"/>
      <c r="R780" s="338"/>
      <c r="S780" s="338"/>
      <c r="T780" s="338"/>
      <c r="U780" s="338"/>
      <c r="V780" s="338"/>
      <c r="W780" s="338"/>
      <c r="X780" s="338"/>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c r="BG780" s="5"/>
      <c r="BH780" s="5"/>
      <c r="BI780" s="5"/>
      <c r="BJ780" s="5"/>
      <c r="BK780" s="5"/>
      <c r="BL780" s="5"/>
      <c r="BM780" s="5"/>
      <c r="BN780" s="5"/>
      <c r="BO780" s="5"/>
      <c r="BP780" s="5"/>
      <c r="BQ780" s="5"/>
      <c r="BR780" s="5"/>
      <c r="BS780" s="5"/>
      <c r="BT780" s="5"/>
      <c r="BU780" s="5"/>
      <c r="BV780" s="5"/>
      <c r="BW780" s="5"/>
      <c r="BX780" s="5"/>
      <c r="BY780" s="5"/>
      <c r="BZ780" s="5"/>
      <c r="CA780" s="5"/>
      <c r="CB780" s="5"/>
      <c r="CC780" s="5"/>
      <c r="CD780" s="5"/>
      <c r="CE780" s="5"/>
      <c r="CF780" s="5"/>
      <c r="CG780" s="5"/>
      <c r="CH780" s="5"/>
      <c r="CI780" s="5"/>
      <c r="CJ780" s="5"/>
      <c r="CK780" s="6"/>
      <c r="CL780" s="6"/>
      <c r="CM780" s="6"/>
      <c r="CN780" s="6"/>
    </row>
    <row r="781" spans="1:92" x14ac:dyDescent="0.25">
      <c r="A781" s="1"/>
      <c r="B781" s="5"/>
      <c r="C781" s="5"/>
      <c r="D781" s="5"/>
      <c r="E781" s="5"/>
      <c r="F781" s="18"/>
      <c r="G781" s="5"/>
      <c r="H781" s="17"/>
      <c r="I781" s="5"/>
      <c r="J781" s="5"/>
      <c r="K781" s="5"/>
      <c r="L781" s="5"/>
      <c r="M781" s="5"/>
      <c r="N781" s="5"/>
      <c r="O781" s="5"/>
      <c r="P781" s="344"/>
      <c r="Q781" s="338"/>
      <c r="R781" s="338"/>
      <c r="S781" s="338"/>
      <c r="T781" s="338"/>
      <c r="U781" s="338"/>
      <c r="V781" s="338"/>
      <c r="W781" s="338"/>
      <c r="X781" s="338"/>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5"/>
      <c r="BK781" s="5"/>
      <c r="BL781" s="5"/>
      <c r="BM781" s="5"/>
      <c r="BN781" s="5"/>
      <c r="BO781" s="5"/>
      <c r="BP781" s="5"/>
      <c r="BQ781" s="5"/>
      <c r="BR781" s="5"/>
      <c r="BS781" s="5"/>
      <c r="BT781" s="5"/>
      <c r="BU781" s="5"/>
      <c r="BV781" s="5"/>
      <c r="BW781" s="5"/>
      <c r="BX781" s="5"/>
      <c r="BY781" s="5"/>
      <c r="BZ781" s="5"/>
      <c r="CA781" s="5"/>
      <c r="CB781" s="5"/>
      <c r="CC781" s="5"/>
      <c r="CD781" s="5"/>
      <c r="CE781" s="5"/>
      <c r="CF781" s="5"/>
      <c r="CG781" s="5"/>
      <c r="CH781" s="5"/>
      <c r="CI781" s="5"/>
      <c r="CJ781" s="5"/>
      <c r="CK781" s="6"/>
      <c r="CL781" s="6"/>
      <c r="CM781" s="6"/>
      <c r="CN781" s="6"/>
    </row>
    <row r="782" spans="1:92" x14ac:dyDescent="0.25">
      <c r="A782" s="1"/>
      <c r="B782" s="5"/>
      <c r="C782" s="5"/>
      <c r="D782" s="5"/>
      <c r="E782" s="5"/>
      <c r="F782" s="18"/>
      <c r="G782" s="5"/>
      <c r="H782" s="17"/>
      <c r="I782" s="5"/>
      <c r="J782" s="5"/>
      <c r="K782" s="5"/>
      <c r="L782" s="5"/>
      <c r="M782" s="5"/>
      <c r="N782" s="5"/>
      <c r="O782" s="5"/>
      <c r="P782" s="344"/>
      <c r="Q782" s="338"/>
      <c r="R782" s="338"/>
      <c r="S782" s="338"/>
      <c r="T782" s="338"/>
      <c r="U782" s="338"/>
      <c r="V782" s="338"/>
      <c r="W782" s="338"/>
      <c r="X782" s="338"/>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5"/>
      <c r="BK782" s="5"/>
      <c r="BL782" s="5"/>
      <c r="BM782" s="5"/>
      <c r="BN782" s="5"/>
      <c r="BO782" s="5"/>
      <c r="BP782" s="5"/>
      <c r="BQ782" s="5"/>
      <c r="BR782" s="5"/>
      <c r="BS782" s="5"/>
      <c r="BT782" s="5"/>
      <c r="BU782" s="5"/>
      <c r="BV782" s="5"/>
      <c r="BW782" s="5"/>
      <c r="BX782" s="5"/>
      <c r="BY782" s="5"/>
      <c r="BZ782" s="5"/>
      <c r="CA782" s="5"/>
      <c r="CB782" s="5"/>
      <c r="CC782" s="5"/>
      <c r="CD782" s="5"/>
      <c r="CE782" s="5"/>
      <c r="CF782" s="5"/>
      <c r="CG782" s="5"/>
      <c r="CH782" s="5"/>
      <c r="CI782" s="5"/>
      <c r="CJ782" s="5"/>
      <c r="CK782" s="6"/>
      <c r="CL782" s="6"/>
      <c r="CM782" s="6"/>
      <c r="CN782" s="6"/>
    </row>
    <row r="783" spans="1:92" x14ac:dyDescent="0.25">
      <c r="A783" s="1"/>
      <c r="B783" s="5"/>
      <c r="C783" s="5"/>
      <c r="D783" s="5"/>
      <c r="E783" s="5"/>
      <c r="F783" s="18"/>
      <c r="G783" s="5"/>
      <c r="H783" s="17"/>
      <c r="I783" s="5"/>
      <c r="J783" s="5"/>
      <c r="K783" s="5"/>
      <c r="L783" s="5"/>
      <c r="M783" s="5"/>
      <c r="N783" s="5"/>
      <c r="O783" s="5"/>
      <c r="P783" s="344"/>
      <c r="Q783" s="338"/>
      <c r="R783" s="338"/>
      <c r="S783" s="338"/>
      <c r="T783" s="338"/>
      <c r="U783" s="338"/>
      <c r="V783" s="338"/>
      <c r="W783" s="338"/>
      <c r="X783" s="338"/>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C783" s="5"/>
      <c r="BD783" s="5"/>
      <c r="BE783" s="5"/>
      <c r="BF783" s="5"/>
      <c r="BG783" s="5"/>
      <c r="BH783" s="5"/>
      <c r="BI783" s="5"/>
      <c r="BJ783" s="5"/>
      <c r="BK783" s="5"/>
      <c r="BL783" s="5"/>
      <c r="BM783" s="5"/>
      <c r="BN783" s="5"/>
      <c r="BO783" s="5"/>
      <c r="BP783" s="5"/>
      <c r="BQ783" s="5"/>
      <c r="BR783" s="5"/>
      <c r="BS783" s="5"/>
      <c r="BT783" s="5"/>
      <c r="BU783" s="5"/>
      <c r="BV783" s="5"/>
      <c r="BW783" s="5"/>
      <c r="BX783" s="5"/>
      <c r="BY783" s="5"/>
      <c r="BZ783" s="5"/>
      <c r="CA783" s="5"/>
      <c r="CB783" s="5"/>
      <c r="CC783" s="5"/>
      <c r="CD783" s="5"/>
      <c r="CE783" s="5"/>
      <c r="CF783" s="5"/>
      <c r="CG783" s="5"/>
      <c r="CH783" s="5"/>
      <c r="CI783" s="5"/>
      <c r="CJ783" s="5"/>
      <c r="CK783" s="6"/>
      <c r="CL783" s="6"/>
      <c r="CM783" s="6"/>
      <c r="CN783" s="6"/>
    </row>
    <row r="784" spans="1:92" x14ac:dyDescent="0.25">
      <c r="A784" s="1"/>
      <c r="B784" s="5"/>
      <c r="C784" s="5"/>
      <c r="D784" s="5"/>
      <c r="E784" s="5"/>
      <c r="F784" s="18"/>
      <c r="G784" s="5"/>
      <c r="H784" s="17"/>
      <c r="I784" s="5"/>
      <c r="J784" s="5"/>
      <c r="K784" s="5"/>
      <c r="L784" s="5"/>
      <c r="M784" s="5"/>
      <c r="N784" s="5"/>
      <c r="O784" s="5"/>
      <c r="P784" s="344"/>
      <c r="Q784" s="338"/>
      <c r="R784" s="338"/>
      <c r="S784" s="338"/>
      <c r="T784" s="338"/>
      <c r="U784" s="338"/>
      <c r="V784" s="338"/>
      <c r="W784" s="338"/>
      <c r="X784" s="338"/>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5"/>
      <c r="BN784" s="5"/>
      <c r="BO784" s="5"/>
      <c r="BP784" s="5"/>
      <c r="BQ784" s="5"/>
      <c r="BR784" s="5"/>
      <c r="BS784" s="5"/>
      <c r="BT784" s="5"/>
      <c r="BU784" s="5"/>
      <c r="BV784" s="5"/>
      <c r="BW784" s="5"/>
      <c r="BX784" s="5"/>
      <c r="BY784" s="5"/>
      <c r="BZ784" s="5"/>
      <c r="CA784" s="5"/>
      <c r="CB784" s="5"/>
      <c r="CC784" s="5"/>
      <c r="CD784" s="5"/>
      <c r="CE784" s="5"/>
      <c r="CF784" s="5"/>
      <c r="CG784" s="5"/>
      <c r="CH784" s="5"/>
      <c r="CI784" s="5"/>
      <c r="CJ784" s="5"/>
      <c r="CK784" s="6"/>
      <c r="CL784" s="6"/>
      <c r="CM784" s="6"/>
      <c r="CN784" s="6"/>
    </row>
    <row r="785" spans="1:92" x14ac:dyDescent="0.25">
      <c r="A785" s="1"/>
      <c r="B785" s="5"/>
      <c r="C785" s="5"/>
      <c r="D785" s="5"/>
      <c r="E785" s="5"/>
      <c r="F785" s="18"/>
      <c r="G785" s="5"/>
      <c r="H785" s="17"/>
      <c r="I785" s="5"/>
      <c r="J785" s="5"/>
      <c r="K785" s="5"/>
      <c r="L785" s="5"/>
      <c r="M785" s="5"/>
      <c r="N785" s="5"/>
      <c r="O785" s="5"/>
      <c r="P785" s="344"/>
      <c r="Q785" s="338"/>
      <c r="R785" s="338"/>
      <c r="S785" s="338"/>
      <c r="T785" s="338"/>
      <c r="U785" s="338"/>
      <c r="V785" s="338"/>
      <c r="W785" s="338"/>
      <c r="X785" s="338"/>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c r="BK785" s="5"/>
      <c r="BL785" s="5"/>
      <c r="BM785" s="5"/>
      <c r="BN785" s="5"/>
      <c r="BO785" s="5"/>
      <c r="BP785" s="5"/>
      <c r="BQ785" s="5"/>
      <c r="BR785" s="5"/>
      <c r="BS785" s="5"/>
      <c r="BT785" s="5"/>
      <c r="BU785" s="5"/>
      <c r="BV785" s="5"/>
      <c r="BW785" s="5"/>
      <c r="BX785" s="5"/>
      <c r="BY785" s="5"/>
      <c r="BZ785" s="5"/>
      <c r="CA785" s="5"/>
      <c r="CB785" s="5"/>
      <c r="CC785" s="5"/>
      <c r="CD785" s="5"/>
      <c r="CE785" s="5"/>
      <c r="CF785" s="5"/>
      <c r="CG785" s="5"/>
      <c r="CH785" s="5"/>
      <c r="CI785" s="5"/>
      <c r="CJ785" s="5"/>
      <c r="CK785" s="6"/>
      <c r="CL785" s="6"/>
      <c r="CM785" s="6"/>
      <c r="CN785" s="6"/>
    </row>
    <row r="786" spans="1:92" x14ac:dyDescent="0.25">
      <c r="A786" s="1"/>
      <c r="B786" s="5"/>
      <c r="C786" s="5"/>
      <c r="D786" s="5"/>
      <c r="E786" s="5"/>
      <c r="F786" s="18"/>
      <c r="G786" s="5"/>
      <c r="H786" s="17"/>
      <c r="I786" s="5"/>
      <c r="J786" s="5"/>
      <c r="K786" s="5"/>
      <c r="L786" s="5"/>
      <c r="M786" s="5"/>
      <c r="N786" s="5"/>
      <c r="O786" s="5"/>
      <c r="P786" s="344"/>
      <c r="Q786" s="338"/>
      <c r="R786" s="338"/>
      <c r="S786" s="338"/>
      <c r="T786" s="338"/>
      <c r="U786" s="338"/>
      <c r="V786" s="338"/>
      <c r="W786" s="338"/>
      <c r="X786" s="338"/>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c r="BI786" s="5"/>
      <c r="BJ786" s="5"/>
      <c r="BK786" s="5"/>
      <c r="BL786" s="5"/>
      <c r="BM786" s="5"/>
      <c r="BN786" s="5"/>
      <c r="BO786" s="5"/>
      <c r="BP786" s="5"/>
      <c r="BQ786" s="5"/>
      <c r="BR786" s="5"/>
      <c r="BS786" s="5"/>
      <c r="BT786" s="5"/>
      <c r="BU786" s="5"/>
      <c r="BV786" s="5"/>
      <c r="BW786" s="5"/>
      <c r="BX786" s="5"/>
      <c r="BY786" s="5"/>
      <c r="BZ786" s="5"/>
      <c r="CA786" s="5"/>
      <c r="CB786" s="5"/>
      <c r="CC786" s="5"/>
      <c r="CD786" s="5"/>
      <c r="CE786" s="5"/>
      <c r="CF786" s="5"/>
      <c r="CG786" s="5"/>
      <c r="CH786" s="5"/>
      <c r="CI786" s="5"/>
      <c r="CJ786" s="5"/>
      <c r="CK786" s="6"/>
      <c r="CL786" s="6"/>
      <c r="CM786" s="6"/>
      <c r="CN786" s="6"/>
    </row>
    <row r="787" spans="1:92" x14ac:dyDescent="0.25">
      <c r="A787" s="1"/>
      <c r="B787" s="5"/>
      <c r="C787" s="5"/>
      <c r="D787" s="5"/>
      <c r="E787" s="5"/>
      <c r="F787" s="18"/>
      <c r="G787" s="5"/>
      <c r="H787" s="17"/>
      <c r="I787" s="5"/>
      <c r="J787" s="5"/>
      <c r="K787" s="5"/>
      <c r="L787" s="5"/>
      <c r="M787" s="5"/>
      <c r="N787" s="5"/>
      <c r="O787" s="5"/>
      <c r="P787" s="344"/>
      <c r="Q787" s="338"/>
      <c r="R787" s="338"/>
      <c r="S787" s="338"/>
      <c r="T787" s="338"/>
      <c r="U787" s="338"/>
      <c r="V787" s="338"/>
      <c r="W787" s="338"/>
      <c r="X787" s="338"/>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5"/>
      <c r="BH787" s="5"/>
      <c r="BI787" s="5"/>
      <c r="BJ787" s="5"/>
      <c r="BK787" s="5"/>
      <c r="BL787" s="5"/>
      <c r="BM787" s="5"/>
      <c r="BN787" s="5"/>
      <c r="BO787" s="5"/>
      <c r="BP787" s="5"/>
      <c r="BQ787" s="5"/>
      <c r="BR787" s="5"/>
      <c r="BS787" s="5"/>
      <c r="BT787" s="5"/>
      <c r="BU787" s="5"/>
      <c r="BV787" s="5"/>
      <c r="BW787" s="5"/>
      <c r="BX787" s="5"/>
      <c r="BY787" s="5"/>
      <c r="BZ787" s="5"/>
      <c r="CA787" s="5"/>
      <c r="CB787" s="5"/>
      <c r="CC787" s="5"/>
      <c r="CD787" s="5"/>
      <c r="CE787" s="5"/>
      <c r="CF787" s="5"/>
      <c r="CG787" s="5"/>
      <c r="CH787" s="5"/>
      <c r="CI787" s="5"/>
      <c r="CJ787" s="5"/>
      <c r="CK787" s="6"/>
      <c r="CL787" s="6"/>
      <c r="CM787" s="6"/>
      <c r="CN787" s="6"/>
    </row>
    <row r="788" spans="1:92" x14ac:dyDescent="0.25">
      <c r="A788" s="1"/>
      <c r="B788" s="5"/>
      <c r="C788" s="5"/>
      <c r="D788" s="5"/>
      <c r="E788" s="5"/>
      <c r="F788" s="18"/>
      <c r="G788" s="5"/>
      <c r="H788" s="17"/>
      <c r="I788" s="5"/>
      <c r="J788" s="5"/>
      <c r="K788" s="5"/>
      <c r="L788" s="5"/>
      <c r="M788" s="5"/>
      <c r="N788" s="5"/>
      <c r="O788" s="5"/>
      <c r="P788" s="344"/>
      <c r="Q788" s="338"/>
      <c r="R788" s="338"/>
      <c r="S788" s="338"/>
      <c r="T788" s="338"/>
      <c r="U788" s="338"/>
      <c r="V788" s="338"/>
      <c r="W788" s="338"/>
      <c r="X788" s="338"/>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5"/>
      <c r="BH788" s="5"/>
      <c r="BI788" s="5"/>
      <c r="BJ788" s="5"/>
      <c r="BK788" s="5"/>
      <c r="BL788" s="5"/>
      <c r="BM788" s="5"/>
      <c r="BN788" s="5"/>
      <c r="BO788" s="5"/>
      <c r="BP788" s="5"/>
      <c r="BQ788" s="5"/>
      <c r="BR788" s="5"/>
      <c r="BS788" s="5"/>
      <c r="BT788" s="5"/>
      <c r="BU788" s="5"/>
      <c r="BV788" s="5"/>
      <c r="BW788" s="5"/>
      <c r="BX788" s="5"/>
      <c r="BY788" s="5"/>
      <c r="BZ788" s="5"/>
      <c r="CA788" s="5"/>
      <c r="CB788" s="5"/>
      <c r="CC788" s="5"/>
      <c r="CD788" s="5"/>
      <c r="CE788" s="5"/>
      <c r="CF788" s="5"/>
      <c r="CG788" s="5"/>
      <c r="CH788" s="5"/>
      <c r="CI788" s="5"/>
      <c r="CJ788" s="5"/>
      <c r="CK788" s="6"/>
      <c r="CL788" s="6"/>
      <c r="CM788" s="6"/>
      <c r="CN788" s="6"/>
    </row>
    <row r="789" spans="1:92" x14ac:dyDescent="0.25">
      <c r="A789" s="1"/>
      <c r="B789" s="5"/>
      <c r="C789" s="5"/>
      <c r="D789" s="5"/>
      <c r="E789" s="5"/>
      <c r="F789" s="18"/>
      <c r="G789" s="5"/>
      <c r="H789" s="17"/>
      <c r="I789" s="5"/>
      <c r="J789" s="5"/>
      <c r="K789" s="5"/>
      <c r="L789" s="5"/>
      <c r="M789" s="5"/>
      <c r="N789" s="5"/>
      <c r="O789" s="5"/>
      <c r="P789" s="344"/>
      <c r="Q789" s="338"/>
      <c r="R789" s="338"/>
      <c r="S789" s="338"/>
      <c r="T789" s="338"/>
      <c r="U789" s="338"/>
      <c r="V789" s="338"/>
      <c r="W789" s="338"/>
      <c r="X789" s="338"/>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5"/>
      <c r="BH789" s="5"/>
      <c r="BI789" s="5"/>
      <c r="BJ789" s="5"/>
      <c r="BK789" s="5"/>
      <c r="BL789" s="5"/>
      <c r="BM789" s="5"/>
      <c r="BN789" s="5"/>
      <c r="BO789" s="5"/>
      <c r="BP789" s="5"/>
      <c r="BQ789" s="5"/>
      <c r="BR789" s="5"/>
      <c r="BS789" s="5"/>
      <c r="BT789" s="5"/>
      <c r="BU789" s="5"/>
      <c r="BV789" s="5"/>
      <c r="BW789" s="5"/>
      <c r="BX789" s="5"/>
      <c r="BY789" s="5"/>
      <c r="BZ789" s="5"/>
      <c r="CA789" s="5"/>
      <c r="CB789" s="5"/>
      <c r="CC789" s="5"/>
      <c r="CD789" s="5"/>
      <c r="CE789" s="5"/>
      <c r="CF789" s="5"/>
      <c r="CG789" s="5"/>
      <c r="CH789" s="5"/>
      <c r="CI789" s="5"/>
      <c r="CJ789" s="5"/>
      <c r="CK789" s="6"/>
      <c r="CL789" s="6"/>
      <c r="CM789" s="6"/>
      <c r="CN789" s="6"/>
    </row>
    <row r="790" spans="1:92" x14ac:dyDescent="0.25">
      <c r="A790" s="1"/>
      <c r="B790" s="5"/>
      <c r="C790" s="5"/>
      <c r="D790" s="5"/>
      <c r="E790" s="5"/>
      <c r="F790" s="18"/>
      <c r="G790" s="5"/>
      <c r="H790" s="17"/>
      <c r="I790" s="5"/>
      <c r="J790" s="5"/>
      <c r="K790" s="5"/>
      <c r="L790" s="5"/>
      <c r="M790" s="5"/>
      <c r="N790" s="5"/>
      <c r="O790" s="5"/>
      <c r="P790" s="344"/>
      <c r="Q790" s="338"/>
      <c r="R790" s="338"/>
      <c r="S790" s="338"/>
      <c r="T790" s="338"/>
      <c r="U790" s="338"/>
      <c r="V790" s="338"/>
      <c r="W790" s="338"/>
      <c r="X790" s="338"/>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5"/>
      <c r="BH790" s="5"/>
      <c r="BI790" s="5"/>
      <c r="BJ790" s="5"/>
      <c r="BK790" s="5"/>
      <c r="BL790" s="5"/>
      <c r="BM790" s="5"/>
      <c r="BN790" s="5"/>
      <c r="BO790" s="5"/>
      <c r="BP790" s="5"/>
      <c r="BQ790" s="5"/>
      <c r="BR790" s="5"/>
      <c r="BS790" s="5"/>
      <c r="BT790" s="5"/>
      <c r="BU790" s="5"/>
      <c r="BV790" s="5"/>
      <c r="BW790" s="5"/>
      <c r="BX790" s="5"/>
      <c r="BY790" s="5"/>
      <c r="BZ790" s="5"/>
      <c r="CA790" s="5"/>
      <c r="CB790" s="5"/>
      <c r="CC790" s="5"/>
      <c r="CD790" s="5"/>
      <c r="CE790" s="5"/>
      <c r="CF790" s="5"/>
      <c r="CG790" s="5"/>
      <c r="CH790" s="5"/>
      <c r="CI790" s="5"/>
      <c r="CJ790" s="5"/>
      <c r="CK790" s="6"/>
      <c r="CL790" s="6"/>
      <c r="CM790" s="6"/>
      <c r="CN790" s="6"/>
    </row>
    <row r="791" spans="1:92" x14ac:dyDescent="0.25">
      <c r="A791" s="1"/>
      <c r="B791" s="5"/>
      <c r="C791" s="5"/>
      <c r="D791" s="5"/>
      <c r="E791" s="5"/>
      <c r="F791" s="18"/>
      <c r="G791" s="5"/>
      <c r="H791" s="17"/>
      <c r="I791" s="5"/>
      <c r="J791" s="5"/>
      <c r="K791" s="5"/>
      <c r="L791" s="5"/>
      <c r="M791" s="5"/>
      <c r="N791" s="5"/>
      <c r="O791" s="5"/>
      <c r="P791" s="344"/>
      <c r="Q791" s="338"/>
      <c r="R791" s="338"/>
      <c r="S791" s="338"/>
      <c r="T791" s="338"/>
      <c r="U791" s="338"/>
      <c r="V791" s="338"/>
      <c r="W791" s="338"/>
      <c r="X791" s="338"/>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C791" s="5"/>
      <c r="BD791" s="5"/>
      <c r="BE791" s="5"/>
      <c r="BF791" s="5"/>
      <c r="BG791" s="5"/>
      <c r="BH791" s="5"/>
      <c r="BI791" s="5"/>
      <c r="BJ791" s="5"/>
      <c r="BK791" s="5"/>
      <c r="BL791" s="5"/>
      <c r="BM791" s="5"/>
      <c r="BN791" s="5"/>
      <c r="BO791" s="5"/>
      <c r="BP791" s="5"/>
      <c r="BQ791" s="5"/>
      <c r="BR791" s="5"/>
      <c r="BS791" s="5"/>
      <c r="BT791" s="5"/>
      <c r="BU791" s="5"/>
      <c r="BV791" s="5"/>
      <c r="BW791" s="5"/>
      <c r="BX791" s="5"/>
      <c r="BY791" s="5"/>
      <c r="BZ791" s="5"/>
      <c r="CA791" s="5"/>
      <c r="CB791" s="5"/>
      <c r="CC791" s="5"/>
      <c r="CD791" s="5"/>
      <c r="CE791" s="5"/>
      <c r="CF791" s="5"/>
      <c r="CG791" s="5"/>
      <c r="CH791" s="5"/>
      <c r="CI791" s="5"/>
      <c r="CJ791" s="5"/>
      <c r="CK791" s="6"/>
      <c r="CL791" s="6"/>
      <c r="CM791" s="6"/>
      <c r="CN791" s="6"/>
    </row>
    <row r="792" spans="1:92" x14ac:dyDescent="0.25">
      <c r="A792" s="1"/>
      <c r="B792" s="5"/>
      <c r="C792" s="5"/>
      <c r="D792" s="5"/>
      <c r="E792" s="5"/>
      <c r="F792" s="18"/>
      <c r="G792" s="5"/>
      <c r="H792" s="17"/>
      <c r="I792" s="5"/>
      <c r="J792" s="5"/>
      <c r="K792" s="5"/>
      <c r="L792" s="5"/>
      <c r="M792" s="5"/>
      <c r="N792" s="5"/>
      <c r="O792" s="5"/>
      <c r="P792" s="344"/>
      <c r="Q792" s="338"/>
      <c r="R792" s="338"/>
      <c r="S792" s="338"/>
      <c r="T792" s="338"/>
      <c r="U792" s="338"/>
      <c r="V792" s="338"/>
      <c r="W792" s="338"/>
      <c r="X792" s="338"/>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C792" s="5"/>
      <c r="BD792" s="5"/>
      <c r="BE792" s="5"/>
      <c r="BF792" s="5"/>
      <c r="BG792" s="5"/>
      <c r="BH792" s="5"/>
      <c r="BI792" s="5"/>
      <c r="BJ792" s="5"/>
      <c r="BK792" s="5"/>
      <c r="BL792" s="5"/>
      <c r="BM792" s="5"/>
      <c r="BN792" s="5"/>
      <c r="BO792" s="5"/>
      <c r="BP792" s="5"/>
      <c r="BQ792" s="5"/>
      <c r="BR792" s="5"/>
      <c r="BS792" s="5"/>
      <c r="BT792" s="5"/>
      <c r="BU792" s="5"/>
      <c r="BV792" s="5"/>
      <c r="BW792" s="5"/>
      <c r="BX792" s="5"/>
      <c r="BY792" s="5"/>
      <c r="BZ792" s="5"/>
      <c r="CA792" s="5"/>
      <c r="CB792" s="5"/>
      <c r="CC792" s="5"/>
      <c r="CD792" s="5"/>
      <c r="CE792" s="5"/>
      <c r="CF792" s="5"/>
      <c r="CG792" s="5"/>
      <c r="CH792" s="5"/>
      <c r="CI792" s="5"/>
      <c r="CJ792" s="5"/>
      <c r="CK792" s="6"/>
      <c r="CL792" s="6"/>
      <c r="CM792" s="6"/>
      <c r="CN792" s="6"/>
    </row>
    <row r="793" spans="1:92" x14ac:dyDescent="0.25">
      <c r="A793" s="1"/>
      <c r="B793" s="5"/>
      <c r="C793" s="5"/>
      <c r="D793" s="5"/>
      <c r="E793" s="5"/>
      <c r="F793" s="18"/>
      <c r="G793" s="5"/>
      <c r="H793" s="17"/>
      <c r="I793" s="5"/>
      <c r="J793" s="5"/>
      <c r="K793" s="5"/>
      <c r="L793" s="5"/>
      <c r="M793" s="5"/>
      <c r="N793" s="5"/>
      <c r="O793" s="5"/>
      <c r="P793" s="344"/>
      <c r="Q793" s="338"/>
      <c r="R793" s="338"/>
      <c r="S793" s="338"/>
      <c r="T793" s="338"/>
      <c r="U793" s="338"/>
      <c r="V793" s="338"/>
      <c r="W793" s="338"/>
      <c r="X793" s="338"/>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5"/>
      <c r="BH793" s="5"/>
      <c r="BI793" s="5"/>
      <c r="BJ793" s="5"/>
      <c r="BK793" s="5"/>
      <c r="BL793" s="5"/>
      <c r="BM793" s="5"/>
      <c r="BN793" s="5"/>
      <c r="BO793" s="5"/>
      <c r="BP793" s="5"/>
      <c r="BQ793" s="5"/>
      <c r="BR793" s="5"/>
      <c r="BS793" s="5"/>
      <c r="BT793" s="5"/>
      <c r="BU793" s="5"/>
      <c r="BV793" s="5"/>
      <c r="BW793" s="5"/>
      <c r="BX793" s="5"/>
      <c r="BY793" s="5"/>
      <c r="BZ793" s="5"/>
      <c r="CA793" s="5"/>
      <c r="CB793" s="5"/>
      <c r="CC793" s="5"/>
      <c r="CD793" s="5"/>
      <c r="CE793" s="5"/>
      <c r="CF793" s="5"/>
      <c r="CG793" s="5"/>
      <c r="CH793" s="5"/>
      <c r="CI793" s="5"/>
      <c r="CJ793" s="5"/>
      <c r="CK793" s="6"/>
      <c r="CL793" s="6"/>
      <c r="CM793" s="6"/>
      <c r="CN793" s="6"/>
    </row>
    <row r="794" spans="1:92" x14ac:dyDescent="0.25">
      <c r="A794" s="1"/>
      <c r="B794" s="5"/>
      <c r="C794" s="5"/>
      <c r="D794" s="5"/>
      <c r="E794" s="5"/>
      <c r="F794" s="18"/>
      <c r="G794" s="5"/>
      <c r="H794" s="17"/>
      <c r="I794" s="5"/>
      <c r="J794" s="5"/>
      <c r="K794" s="5"/>
      <c r="L794" s="5"/>
      <c r="M794" s="5"/>
      <c r="N794" s="5"/>
      <c r="O794" s="5"/>
      <c r="P794" s="344"/>
      <c r="Q794" s="338"/>
      <c r="R794" s="338"/>
      <c r="S794" s="338"/>
      <c r="T794" s="338"/>
      <c r="U794" s="338"/>
      <c r="V794" s="338"/>
      <c r="W794" s="338"/>
      <c r="X794" s="338"/>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5"/>
      <c r="BH794" s="5"/>
      <c r="BI794" s="5"/>
      <c r="BJ794" s="5"/>
      <c r="BK794" s="5"/>
      <c r="BL794" s="5"/>
      <c r="BM794" s="5"/>
      <c r="BN794" s="5"/>
      <c r="BO794" s="5"/>
      <c r="BP794" s="5"/>
      <c r="BQ794" s="5"/>
      <c r="BR794" s="5"/>
      <c r="BS794" s="5"/>
      <c r="BT794" s="5"/>
      <c r="BU794" s="5"/>
      <c r="BV794" s="5"/>
      <c r="BW794" s="5"/>
      <c r="BX794" s="5"/>
      <c r="BY794" s="5"/>
      <c r="BZ794" s="5"/>
      <c r="CA794" s="5"/>
      <c r="CB794" s="5"/>
      <c r="CC794" s="5"/>
      <c r="CD794" s="5"/>
      <c r="CE794" s="5"/>
      <c r="CF794" s="5"/>
      <c r="CG794" s="5"/>
      <c r="CH794" s="5"/>
      <c r="CI794" s="5"/>
      <c r="CJ794" s="5"/>
      <c r="CK794" s="6"/>
      <c r="CL794" s="6"/>
      <c r="CM794" s="6"/>
      <c r="CN794" s="6"/>
    </row>
    <row r="795" spans="1:92" x14ac:dyDescent="0.25">
      <c r="A795" s="1"/>
      <c r="B795" s="5"/>
      <c r="C795" s="5"/>
      <c r="D795" s="5"/>
      <c r="E795" s="5"/>
      <c r="F795" s="18"/>
      <c r="G795" s="5"/>
      <c r="H795" s="17"/>
      <c r="I795" s="5"/>
      <c r="J795" s="5"/>
      <c r="K795" s="5"/>
      <c r="L795" s="5"/>
      <c r="M795" s="5"/>
      <c r="N795" s="5"/>
      <c r="O795" s="5"/>
      <c r="P795" s="344"/>
      <c r="Q795" s="338"/>
      <c r="R795" s="338"/>
      <c r="S795" s="338"/>
      <c r="T795" s="338"/>
      <c r="U795" s="338"/>
      <c r="V795" s="338"/>
      <c r="W795" s="338"/>
      <c r="X795" s="338"/>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5"/>
      <c r="BH795" s="5"/>
      <c r="BI795" s="5"/>
      <c r="BJ795" s="5"/>
      <c r="BK795" s="5"/>
      <c r="BL795" s="5"/>
      <c r="BM795" s="5"/>
      <c r="BN795" s="5"/>
      <c r="BO795" s="5"/>
      <c r="BP795" s="5"/>
      <c r="BQ795" s="5"/>
      <c r="BR795" s="5"/>
      <c r="BS795" s="5"/>
      <c r="BT795" s="5"/>
      <c r="BU795" s="5"/>
      <c r="BV795" s="5"/>
      <c r="BW795" s="5"/>
      <c r="BX795" s="5"/>
      <c r="BY795" s="5"/>
      <c r="BZ795" s="5"/>
      <c r="CA795" s="5"/>
      <c r="CB795" s="5"/>
      <c r="CC795" s="5"/>
      <c r="CD795" s="5"/>
      <c r="CE795" s="5"/>
      <c r="CF795" s="5"/>
      <c r="CG795" s="5"/>
      <c r="CH795" s="5"/>
      <c r="CI795" s="5"/>
      <c r="CJ795" s="5"/>
      <c r="CK795" s="6"/>
      <c r="CL795" s="6"/>
      <c r="CM795" s="6"/>
      <c r="CN795" s="6"/>
    </row>
    <row r="796" spans="1:92" x14ac:dyDescent="0.25">
      <c r="A796" s="1"/>
      <c r="B796" s="5"/>
      <c r="C796" s="5"/>
      <c r="D796" s="5"/>
      <c r="E796" s="5"/>
      <c r="F796" s="18"/>
      <c r="G796" s="5"/>
      <c r="H796" s="17"/>
      <c r="I796" s="5"/>
      <c r="J796" s="5"/>
      <c r="K796" s="5"/>
      <c r="L796" s="5"/>
      <c r="M796" s="5"/>
      <c r="N796" s="5"/>
      <c r="O796" s="5"/>
      <c r="P796" s="344"/>
      <c r="Q796" s="338"/>
      <c r="R796" s="338"/>
      <c r="S796" s="338"/>
      <c r="T796" s="338"/>
      <c r="U796" s="338"/>
      <c r="V796" s="338"/>
      <c r="W796" s="338"/>
      <c r="X796" s="338"/>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5"/>
      <c r="BH796" s="5"/>
      <c r="BI796" s="5"/>
      <c r="BJ796" s="5"/>
      <c r="BK796" s="5"/>
      <c r="BL796" s="5"/>
      <c r="BM796" s="5"/>
      <c r="BN796" s="5"/>
      <c r="BO796" s="5"/>
      <c r="BP796" s="5"/>
      <c r="BQ796" s="5"/>
      <c r="BR796" s="5"/>
      <c r="BS796" s="5"/>
      <c r="BT796" s="5"/>
      <c r="BU796" s="5"/>
      <c r="BV796" s="5"/>
      <c r="BW796" s="5"/>
      <c r="BX796" s="5"/>
      <c r="BY796" s="5"/>
      <c r="BZ796" s="5"/>
      <c r="CA796" s="5"/>
      <c r="CB796" s="5"/>
      <c r="CC796" s="5"/>
      <c r="CD796" s="5"/>
      <c r="CE796" s="5"/>
      <c r="CF796" s="5"/>
      <c r="CG796" s="5"/>
      <c r="CH796" s="5"/>
      <c r="CI796" s="5"/>
      <c r="CJ796" s="5"/>
      <c r="CK796" s="6"/>
      <c r="CL796" s="6"/>
      <c r="CM796" s="6"/>
      <c r="CN796" s="6"/>
    </row>
    <row r="797" spans="1:92" x14ac:dyDescent="0.25">
      <c r="A797" s="1"/>
      <c r="B797" s="5"/>
      <c r="C797" s="5"/>
      <c r="D797" s="5"/>
      <c r="E797" s="5"/>
      <c r="F797" s="18"/>
      <c r="G797" s="5"/>
      <c r="H797" s="17"/>
      <c r="I797" s="5"/>
      <c r="J797" s="5"/>
      <c r="K797" s="5"/>
      <c r="L797" s="5"/>
      <c r="M797" s="5"/>
      <c r="N797" s="5"/>
      <c r="O797" s="5"/>
      <c r="P797" s="344"/>
      <c r="Q797" s="338"/>
      <c r="R797" s="338"/>
      <c r="S797" s="338"/>
      <c r="T797" s="338"/>
      <c r="U797" s="338"/>
      <c r="V797" s="338"/>
      <c r="W797" s="338"/>
      <c r="X797" s="338"/>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5"/>
      <c r="BH797" s="5"/>
      <c r="BI797" s="5"/>
      <c r="BJ797" s="5"/>
      <c r="BK797" s="5"/>
      <c r="BL797" s="5"/>
      <c r="BM797" s="5"/>
      <c r="BN797" s="5"/>
      <c r="BO797" s="5"/>
      <c r="BP797" s="5"/>
      <c r="BQ797" s="5"/>
      <c r="BR797" s="5"/>
      <c r="BS797" s="5"/>
      <c r="BT797" s="5"/>
      <c r="BU797" s="5"/>
      <c r="BV797" s="5"/>
      <c r="BW797" s="5"/>
      <c r="BX797" s="5"/>
      <c r="BY797" s="5"/>
      <c r="BZ797" s="5"/>
      <c r="CA797" s="5"/>
      <c r="CB797" s="5"/>
      <c r="CC797" s="5"/>
      <c r="CD797" s="5"/>
      <c r="CE797" s="5"/>
      <c r="CF797" s="5"/>
      <c r="CG797" s="5"/>
      <c r="CH797" s="5"/>
      <c r="CI797" s="5"/>
      <c r="CJ797" s="5"/>
      <c r="CK797" s="6"/>
      <c r="CL797" s="6"/>
      <c r="CM797" s="6"/>
      <c r="CN797" s="6"/>
    </row>
    <row r="798" spans="1:92" x14ac:dyDescent="0.25">
      <c r="A798" s="1"/>
      <c r="B798" s="5"/>
      <c r="C798" s="5"/>
      <c r="D798" s="5"/>
      <c r="E798" s="5"/>
      <c r="F798" s="18"/>
      <c r="G798" s="5"/>
      <c r="H798" s="17"/>
      <c r="I798" s="5"/>
      <c r="J798" s="5"/>
      <c r="K798" s="5"/>
      <c r="L798" s="5"/>
      <c r="M798" s="5"/>
      <c r="N798" s="5"/>
      <c r="O798" s="5"/>
      <c r="P798" s="344"/>
      <c r="Q798" s="338"/>
      <c r="R798" s="338"/>
      <c r="S798" s="338"/>
      <c r="T798" s="338"/>
      <c r="U798" s="338"/>
      <c r="V798" s="338"/>
      <c r="W798" s="338"/>
      <c r="X798" s="338"/>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C798" s="5"/>
      <c r="BD798" s="5"/>
      <c r="BE798" s="5"/>
      <c r="BF798" s="5"/>
      <c r="BG798" s="5"/>
      <c r="BH798" s="5"/>
      <c r="BI798" s="5"/>
      <c r="BJ798" s="5"/>
      <c r="BK798" s="5"/>
      <c r="BL798" s="5"/>
      <c r="BM798" s="5"/>
      <c r="BN798" s="5"/>
      <c r="BO798" s="5"/>
      <c r="BP798" s="5"/>
      <c r="BQ798" s="5"/>
      <c r="BR798" s="5"/>
      <c r="BS798" s="5"/>
      <c r="BT798" s="5"/>
      <c r="BU798" s="5"/>
      <c r="BV798" s="5"/>
      <c r="BW798" s="5"/>
      <c r="BX798" s="5"/>
      <c r="BY798" s="5"/>
      <c r="BZ798" s="5"/>
      <c r="CA798" s="5"/>
      <c r="CB798" s="5"/>
      <c r="CC798" s="5"/>
      <c r="CD798" s="5"/>
      <c r="CE798" s="5"/>
      <c r="CF798" s="5"/>
      <c r="CG798" s="5"/>
      <c r="CH798" s="5"/>
      <c r="CI798" s="5"/>
      <c r="CJ798" s="5"/>
      <c r="CK798" s="6"/>
      <c r="CL798" s="6"/>
      <c r="CM798" s="6"/>
      <c r="CN798" s="6"/>
    </row>
    <row r="799" spans="1:92" x14ac:dyDescent="0.25">
      <c r="A799" s="1"/>
      <c r="B799" s="5"/>
      <c r="C799" s="5"/>
      <c r="D799" s="5"/>
      <c r="E799" s="5"/>
      <c r="F799" s="18"/>
      <c r="G799" s="5"/>
      <c r="H799" s="17"/>
      <c r="I799" s="5"/>
      <c r="J799" s="5"/>
      <c r="K799" s="5"/>
      <c r="L799" s="5"/>
      <c r="M799" s="5"/>
      <c r="N799" s="5"/>
      <c r="O799" s="5"/>
      <c r="P799" s="344"/>
      <c r="Q799" s="338"/>
      <c r="R799" s="338"/>
      <c r="S799" s="338"/>
      <c r="T799" s="338"/>
      <c r="U799" s="338"/>
      <c r="V799" s="338"/>
      <c r="W799" s="338"/>
      <c r="X799" s="338"/>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C799" s="5"/>
      <c r="BD799" s="5"/>
      <c r="BE799" s="5"/>
      <c r="BF799" s="5"/>
      <c r="BG799" s="5"/>
      <c r="BH799" s="5"/>
      <c r="BI799" s="5"/>
      <c r="BJ799" s="5"/>
      <c r="BK799" s="5"/>
      <c r="BL799" s="5"/>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6"/>
      <c r="CL799" s="6"/>
      <c r="CM799" s="6"/>
      <c r="CN799" s="6"/>
    </row>
    <row r="800" spans="1:92" x14ac:dyDescent="0.25">
      <c r="A800" s="1"/>
      <c r="B800" s="5"/>
      <c r="C800" s="5"/>
      <c r="D800" s="5"/>
      <c r="E800" s="5"/>
      <c r="F800" s="18"/>
      <c r="G800" s="5"/>
      <c r="H800" s="17"/>
      <c r="I800" s="5"/>
      <c r="J800" s="5"/>
      <c r="K800" s="5"/>
      <c r="L800" s="5"/>
      <c r="M800" s="5"/>
      <c r="N800" s="5"/>
      <c r="O800" s="5"/>
      <c r="P800" s="344"/>
      <c r="Q800" s="338"/>
      <c r="R800" s="338"/>
      <c r="S800" s="338"/>
      <c r="T800" s="338"/>
      <c r="U800" s="338"/>
      <c r="V800" s="338"/>
      <c r="W800" s="338"/>
      <c r="X800" s="338"/>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5"/>
      <c r="BH800" s="5"/>
      <c r="BI800" s="5"/>
      <c r="BJ800" s="5"/>
      <c r="BK800" s="5"/>
      <c r="BL800" s="5"/>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6"/>
      <c r="CL800" s="6"/>
      <c r="CM800" s="6"/>
      <c r="CN800" s="6"/>
    </row>
    <row r="801" spans="1:92" x14ac:dyDescent="0.25">
      <c r="A801" s="1"/>
      <c r="B801" s="5"/>
      <c r="C801" s="5"/>
      <c r="D801" s="5"/>
      <c r="E801" s="5"/>
      <c r="F801" s="18"/>
      <c r="G801" s="5"/>
      <c r="H801" s="17"/>
      <c r="I801" s="5"/>
      <c r="J801" s="5"/>
      <c r="K801" s="5"/>
      <c r="L801" s="5"/>
      <c r="M801" s="5"/>
      <c r="N801" s="5"/>
      <c r="O801" s="5"/>
      <c r="P801" s="344"/>
      <c r="Q801" s="338"/>
      <c r="R801" s="338"/>
      <c r="S801" s="338"/>
      <c r="T801" s="338"/>
      <c r="U801" s="338"/>
      <c r="V801" s="338"/>
      <c r="W801" s="338"/>
      <c r="X801" s="338"/>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C801" s="5"/>
      <c r="BD801" s="5"/>
      <c r="BE801" s="5"/>
      <c r="BF801" s="5"/>
      <c r="BG801" s="5"/>
      <c r="BH801" s="5"/>
      <c r="BI801" s="5"/>
      <c r="BJ801" s="5"/>
      <c r="BK801" s="5"/>
      <c r="BL801" s="5"/>
      <c r="BM801" s="5"/>
      <c r="BN801" s="5"/>
      <c r="BO801" s="5"/>
      <c r="BP801" s="5"/>
      <c r="BQ801" s="5"/>
      <c r="BR801" s="5"/>
      <c r="BS801" s="5"/>
      <c r="BT801" s="5"/>
      <c r="BU801" s="5"/>
      <c r="BV801" s="5"/>
      <c r="BW801" s="5"/>
      <c r="BX801" s="5"/>
      <c r="BY801" s="5"/>
      <c r="BZ801" s="5"/>
      <c r="CA801" s="5"/>
      <c r="CB801" s="5"/>
      <c r="CC801" s="5"/>
      <c r="CD801" s="5"/>
      <c r="CE801" s="5"/>
      <c r="CF801" s="5"/>
      <c r="CG801" s="5"/>
      <c r="CH801" s="5"/>
      <c r="CI801" s="5"/>
      <c r="CJ801" s="5"/>
      <c r="CK801" s="6"/>
      <c r="CL801" s="6"/>
      <c r="CM801" s="6"/>
      <c r="CN801" s="6"/>
    </row>
    <row r="802" spans="1:92" x14ac:dyDescent="0.25">
      <c r="A802" s="1"/>
      <c r="B802" s="5"/>
      <c r="C802" s="5"/>
      <c r="D802" s="5"/>
      <c r="E802" s="5"/>
      <c r="F802" s="18"/>
      <c r="G802" s="5"/>
      <c r="H802" s="17"/>
      <c r="I802" s="5"/>
      <c r="J802" s="5"/>
      <c r="K802" s="5"/>
      <c r="L802" s="5"/>
      <c r="M802" s="5"/>
      <c r="N802" s="5"/>
      <c r="O802" s="5"/>
      <c r="P802" s="344"/>
      <c r="Q802" s="338"/>
      <c r="R802" s="338"/>
      <c r="S802" s="338"/>
      <c r="T802" s="338"/>
      <c r="U802" s="338"/>
      <c r="V802" s="338"/>
      <c r="W802" s="338"/>
      <c r="X802" s="338"/>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5"/>
      <c r="BE802" s="5"/>
      <c r="BF802" s="5"/>
      <c r="BG802" s="5"/>
      <c r="BH802" s="5"/>
      <c r="BI802" s="5"/>
      <c r="BJ802" s="5"/>
      <c r="BK802" s="5"/>
      <c r="BL802" s="5"/>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6"/>
      <c r="CL802" s="6"/>
      <c r="CM802" s="6"/>
      <c r="CN802" s="6"/>
    </row>
    <row r="803" spans="1:92" x14ac:dyDescent="0.25">
      <c r="A803" s="1"/>
      <c r="B803" s="5"/>
      <c r="C803" s="5"/>
      <c r="D803" s="5"/>
      <c r="E803" s="5"/>
      <c r="F803" s="18"/>
      <c r="G803" s="5"/>
      <c r="H803" s="17"/>
      <c r="I803" s="5"/>
      <c r="J803" s="5"/>
      <c r="K803" s="5"/>
      <c r="L803" s="5"/>
      <c r="M803" s="5"/>
      <c r="N803" s="5"/>
      <c r="O803" s="5"/>
      <c r="P803" s="344"/>
      <c r="Q803" s="338"/>
      <c r="R803" s="338"/>
      <c r="S803" s="338"/>
      <c r="T803" s="338"/>
      <c r="U803" s="338"/>
      <c r="V803" s="338"/>
      <c r="W803" s="338"/>
      <c r="X803" s="338"/>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5"/>
      <c r="BE803" s="5"/>
      <c r="BF803" s="5"/>
      <c r="BG803" s="5"/>
      <c r="BH803" s="5"/>
      <c r="BI803" s="5"/>
      <c r="BJ803" s="5"/>
      <c r="BK803" s="5"/>
      <c r="BL803" s="5"/>
      <c r="BM803" s="5"/>
      <c r="BN803" s="5"/>
      <c r="BO803" s="5"/>
      <c r="BP803" s="5"/>
      <c r="BQ803" s="5"/>
      <c r="BR803" s="5"/>
      <c r="BS803" s="5"/>
      <c r="BT803" s="5"/>
      <c r="BU803" s="5"/>
      <c r="BV803" s="5"/>
      <c r="BW803" s="5"/>
      <c r="BX803" s="5"/>
      <c r="BY803" s="5"/>
      <c r="BZ803" s="5"/>
      <c r="CA803" s="5"/>
      <c r="CB803" s="5"/>
      <c r="CC803" s="5"/>
      <c r="CD803" s="5"/>
      <c r="CE803" s="5"/>
      <c r="CF803" s="5"/>
      <c r="CG803" s="5"/>
      <c r="CH803" s="5"/>
      <c r="CI803" s="5"/>
      <c r="CJ803" s="5"/>
      <c r="CK803" s="6"/>
      <c r="CL803" s="6"/>
      <c r="CM803" s="6"/>
      <c r="CN803" s="6"/>
    </row>
    <row r="804" spans="1:92" x14ac:dyDescent="0.25">
      <c r="A804" s="1"/>
      <c r="B804" s="5"/>
      <c r="C804" s="5"/>
      <c r="D804" s="5"/>
      <c r="E804" s="5"/>
      <c r="F804" s="18"/>
      <c r="G804" s="5"/>
      <c r="H804" s="17"/>
      <c r="I804" s="5"/>
      <c r="J804" s="5"/>
      <c r="K804" s="5"/>
      <c r="L804" s="5"/>
      <c r="M804" s="5"/>
      <c r="N804" s="5"/>
      <c r="O804" s="5"/>
      <c r="P804" s="344"/>
      <c r="Q804" s="338"/>
      <c r="R804" s="338"/>
      <c r="S804" s="338"/>
      <c r="T804" s="338"/>
      <c r="U804" s="338"/>
      <c r="V804" s="338"/>
      <c r="W804" s="338"/>
      <c r="X804" s="338"/>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C804" s="5"/>
      <c r="BD804" s="5"/>
      <c r="BE804" s="5"/>
      <c r="BF804" s="5"/>
      <c r="BG804" s="5"/>
      <c r="BH804" s="5"/>
      <c r="BI804" s="5"/>
      <c r="BJ804" s="5"/>
      <c r="BK804" s="5"/>
      <c r="BL804" s="5"/>
      <c r="BM804" s="5"/>
      <c r="BN804" s="5"/>
      <c r="BO804" s="5"/>
      <c r="BP804" s="5"/>
      <c r="BQ804" s="5"/>
      <c r="BR804" s="5"/>
      <c r="BS804" s="5"/>
      <c r="BT804" s="5"/>
      <c r="BU804" s="5"/>
      <c r="BV804" s="5"/>
      <c r="BW804" s="5"/>
      <c r="BX804" s="5"/>
      <c r="BY804" s="5"/>
      <c r="BZ804" s="5"/>
      <c r="CA804" s="5"/>
      <c r="CB804" s="5"/>
      <c r="CC804" s="5"/>
      <c r="CD804" s="5"/>
      <c r="CE804" s="5"/>
      <c r="CF804" s="5"/>
      <c r="CG804" s="5"/>
      <c r="CH804" s="5"/>
      <c r="CI804" s="5"/>
      <c r="CJ804" s="5"/>
      <c r="CK804" s="6"/>
      <c r="CL804" s="6"/>
      <c r="CM804" s="6"/>
      <c r="CN804" s="6"/>
    </row>
    <row r="805" spans="1:92" x14ac:dyDescent="0.25">
      <c r="A805" s="1"/>
      <c r="B805" s="5"/>
      <c r="C805" s="5"/>
      <c r="D805" s="5"/>
      <c r="E805" s="5"/>
      <c r="F805" s="18"/>
      <c r="G805" s="5"/>
      <c r="H805" s="17"/>
      <c r="I805" s="5"/>
      <c r="J805" s="5"/>
      <c r="K805" s="5"/>
      <c r="L805" s="5"/>
      <c r="M805" s="5"/>
      <c r="N805" s="5"/>
      <c r="O805" s="5"/>
      <c r="P805" s="344"/>
      <c r="Q805" s="338"/>
      <c r="R805" s="338"/>
      <c r="S805" s="338"/>
      <c r="T805" s="338"/>
      <c r="U805" s="338"/>
      <c r="V805" s="338"/>
      <c r="W805" s="338"/>
      <c r="X805" s="338"/>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C805" s="5"/>
      <c r="BD805" s="5"/>
      <c r="BE805" s="5"/>
      <c r="BF805" s="5"/>
      <c r="BG805" s="5"/>
      <c r="BH805" s="5"/>
      <c r="BI805" s="5"/>
      <c r="BJ805" s="5"/>
      <c r="BK805" s="5"/>
      <c r="BL805" s="5"/>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5"/>
      <c r="CK805" s="6"/>
      <c r="CL805" s="6"/>
      <c r="CM805" s="6"/>
      <c r="CN805" s="6"/>
    </row>
    <row r="806" spans="1:92" x14ac:dyDescent="0.25">
      <c r="A806" s="1"/>
      <c r="B806" s="5"/>
      <c r="C806" s="5"/>
      <c r="D806" s="5"/>
      <c r="E806" s="5"/>
      <c r="F806" s="18"/>
      <c r="G806" s="5"/>
      <c r="H806" s="17"/>
      <c r="I806" s="5"/>
      <c r="J806" s="5"/>
      <c r="K806" s="5"/>
      <c r="L806" s="5"/>
      <c r="M806" s="5"/>
      <c r="N806" s="5"/>
      <c r="O806" s="5"/>
      <c r="P806" s="344"/>
      <c r="Q806" s="338"/>
      <c r="R806" s="338"/>
      <c r="S806" s="338"/>
      <c r="T806" s="338"/>
      <c r="U806" s="338"/>
      <c r="V806" s="338"/>
      <c r="W806" s="338"/>
      <c r="X806" s="338"/>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C806" s="5"/>
      <c r="BD806" s="5"/>
      <c r="BE806" s="5"/>
      <c r="BF806" s="5"/>
      <c r="BG806" s="5"/>
      <c r="BH806" s="5"/>
      <c r="BI806" s="5"/>
      <c r="BJ806" s="5"/>
      <c r="BK806" s="5"/>
      <c r="BL806" s="5"/>
      <c r="BM806" s="5"/>
      <c r="BN806" s="5"/>
      <c r="BO806" s="5"/>
      <c r="BP806" s="5"/>
      <c r="BQ806" s="5"/>
      <c r="BR806" s="5"/>
      <c r="BS806" s="5"/>
      <c r="BT806" s="5"/>
      <c r="BU806" s="5"/>
      <c r="BV806" s="5"/>
      <c r="BW806" s="5"/>
      <c r="BX806" s="5"/>
      <c r="BY806" s="5"/>
      <c r="BZ806" s="5"/>
      <c r="CA806" s="5"/>
      <c r="CB806" s="5"/>
      <c r="CC806" s="5"/>
      <c r="CD806" s="5"/>
      <c r="CE806" s="5"/>
      <c r="CF806" s="5"/>
      <c r="CG806" s="5"/>
      <c r="CH806" s="5"/>
      <c r="CI806" s="5"/>
      <c r="CJ806" s="5"/>
      <c r="CK806" s="6"/>
      <c r="CL806" s="6"/>
      <c r="CM806" s="6"/>
      <c r="CN806" s="6"/>
    </row>
    <row r="807" spans="1:92" x14ac:dyDescent="0.25">
      <c r="A807" s="1"/>
      <c r="B807" s="5"/>
      <c r="C807" s="5"/>
      <c r="D807" s="5"/>
      <c r="E807" s="5"/>
      <c r="F807" s="18"/>
      <c r="G807" s="5"/>
      <c r="H807" s="17"/>
      <c r="I807" s="5"/>
      <c r="J807" s="5"/>
      <c r="K807" s="5"/>
      <c r="L807" s="5"/>
      <c r="M807" s="5"/>
      <c r="N807" s="5"/>
      <c r="O807" s="5"/>
      <c r="P807" s="344"/>
      <c r="Q807" s="338"/>
      <c r="R807" s="338"/>
      <c r="S807" s="338"/>
      <c r="T807" s="338"/>
      <c r="U807" s="338"/>
      <c r="V807" s="338"/>
      <c r="W807" s="338"/>
      <c r="X807" s="338"/>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C807" s="5"/>
      <c r="BD807" s="5"/>
      <c r="BE807" s="5"/>
      <c r="BF807" s="5"/>
      <c r="BG807" s="5"/>
      <c r="BH807" s="5"/>
      <c r="BI807" s="5"/>
      <c r="BJ807" s="5"/>
      <c r="BK807" s="5"/>
      <c r="BL807" s="5"/>
      <c r="BM807" s="5"/>
      <c r="BN807" s="5"/>
      <c r="BO807" s="5"/>
      <c r="BP807" s="5"/>
      <c r="BQ807" s="5"/>
      <c r="BR807" s="5"/>
      <c r="BS807" s="5"/>
      <c r="BT807" s="5"/>
      <c r="BU807" s="5"/>
      <c r="BV807" s="5"/>
      <c r="BW807" s="5"/>
      <c r="BX807" s="5"/>
      <c r="BY807" s="5"/>
      <c r="BZ807" s="5"/>
      <c r="CA807" s="5"/>
      <c r="CB807" s="5"/>
      <c r="CC807" s="5"/>
      <c r="CD807" s="5"/>
      <c r="CE807" s="5"/>
      <c r="CF807" s="5"/>
      <c r="CG807" s="5"/>
      <c r="CH807" s="5"/>
      <c r="CI807" s="5"/>
      <c r="CJ807" s="5"/>
      <c r="CK807" s="6"/>
      <c r="CL807" s="6"/>
      <c r="CM807" s="6"/>
      <c r="CN807" s="6"/>
    </row>
    <row r="808" spans="1:92" x14ac:dyDescent="0.25">
      <c r="A808" s="1"/>
      <c r="B808" s="5"/>
      <c r="C808" s="5"/>
      <c r="D808" s="5"/>
      <c r="E808" s="5"/>
      <c r="F808" s="18"/>
      <c r="G808" s="5"/>
      <c r="H808" s="17"/>
      <c r="I808" s="5"/>
      <c r="J808" s="5"/>
      <c r="K808" s="5"/>
      <c r="L808" s="5"/>
      <c r="M808" s="5"/>
      <c r="N808" s="5"/>
      <c r="O808" s="5"/>
      <c r="P808" s="344"/>
      <c r="Q808" s="338"/>
      <c r="R808" s="338"/>
      <c r="S808" s="338"/>
      <c r="T808" s="338"/>
      <c r="U808" s="338"/>
      <c r="V808" s="338"/>
      <c r="W808" s="338"/>
      <c r="X808" s="338"/>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C808" s="5"/>
      <c r="BD808" s="5"/>
      <c r="BE808" s="5"/>
      <c r="BF808" s="5"/>
      <c r="BG808" s="5"/>
      <c r="BH808" s="5"/>
      <c r="BI808" s="5"/>
      <c r="BJ808" s="5"/>
      <c r="BK808" s="5"/>
      <c r="BL808" s="5"/>
      <c r="BM808" s="5"/>
      <c r="BN808" s="5"/>
      <c r="BO808" s="5"/>
      <c r="BP808" s="5"/>
      <c r="BQ808" s="5"/>
      <c r="BR808" s="5"/>
      <c r="BS808" s="5"/>
      <c r="BT808" s="5"/>
      <c r="BU808" s="5"/>
      <c r="BV808" s="5"/>
      <c r="BW808" s="5"/>
      <c r="BX808" s="5"/>
      <c r="BY808" s="5"/>
      <c r="BZ808" s="5"/>
      <c r="CA808" s="5"/>
      <c r="CB808" s="5"/>
      <c r="CC808" s="5"/>
      <c r="CD808" s="5"/>
      <c r="CE808" s="5"/>
      <c r="CF808" s="5"/>
      <c r="CG808" s="5"/>
      <c r="CH808" s="5"/>
      <c r="CI808" s="5"/>
      <c r="CJ808" s="5"/>
      <c r="CK808" s="6"/>
      <c r="CL808" s="6"/>
      <c r="CM808" s="6"/>
      <c r="CN808" s="6"/>
    </row>
    <row r="809" spans="1:92" x14ac:dyDescent="0.25">
      <c r="A809" s="1"/>
      <c r="B809" s="5"/>
      <c r="C809" s="5"/>
      <c r="D809" s="5"/>
      <c r="E809" s="5"/>
      <c r="F809" s="18"/>
      <c r="G809" s="5"/>
      <c r="H809" s="17"/>
      <c r="I809" s="5"/>
      <c r="J809" s="5"/>
      <c r="K809" s="5"/>
      <c r="L809" s="5"/>
      <c r="M809" s="5"/>
      <c r="N809" s="5"/>
      <c r="O809" s="5"/>
      <c r="P809" s="344"/>
      <c r="Q809" s="338"/>
      <c r="R809" s="338"/>
      <c r="S809" s="338"/>
      <c r="T809" s="338"/>
      <c r="U809" s="338"/>
      <c r="V809" s="338"/>
      <c r="W809" s="338"/>
      <c r="X809" s="338"/>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C809" s="5"/>
      <c r="BD809" s="5"/>
      <c r="BE809" s="5"/>
      <c r="BF809" s="5"/>
      <c r="BG809" s="5"/>
      <c r="BH809" s="5"/>
      <c r="BI809" s="5"/>
      <c r="BJ809" s="5"/>
      <c r="BK809" s="5"/>
      <c r="BL809" s="5"/>
      <c r="BM809" s="5"/>
      <c r="BN809" s="5"/>
      <c r="BO809" s="5"/>
      <c r="BP809" s="5"/>
      <c r="BQ809" s="5"/>
      <c r="BR809" s="5"/>
      <c r="BS809" s="5"/>
      <c r="BT809" s="5"/>
      <c r="BU809" s="5"/>
      <c r="BV809" s="5"/>
      <c r="BW809" s="5"/>
      <c r="BX809" s="5"/>
      <c r="BY809" s="5"/>
      <c r="BZ809" s="5"/>
      <c r="CA809" s="5"/>
      <c r="CB809" s="5"/>
      <c r="CC809" s="5"/>
      <c r="CD809" s="5"/>
      <c r="CE809" s="5"/>
      <c r="CF809" s="5"/>
      <c r="CG809" s="5"/>
      <c r="CH809" s="5"/>
      <c r="CI809" s="5"/>
      <c r="CJ809" s="5"/>
      <c r="CK809" s="6"/>
      <c r="CL809" s="6"/>
      <c r="CM809" s="6"/>
      <c r="CN809" s="6"/>
    </row>
    <row r="810" spans="1:92" x14ac:dyDescent="0.25">
      <c r="A810" s="1"/>
      <c r="B810" s="5"/>
      <c r="C810" s="5"/>
      <c r="D810" s="5"/>
      <c r="E810" s="5"/>
      <c r="F810" s="18"/>
      <c r="G810" s="5"/>
      <c r="H810" s="17"/>
      <c r="I810" s="5"/>
      <c r="J810" s="5"/>
      <c r="K810" s="5"/>
      <c r="L810" s="5"/>
      <c r="M810" s="5"/>
      <c r="N810" s="5"/>
      <c r="O810" s="5"/>
      <c r="P810" s="344"/>
      <c r="Q810" s="338"/>
      <c r="R810" s="338"/>
      <c r="S810" s="338"/>
      <c r="T810" s="338"/>
      <c r="U810" s="338"/>
      <c r="V810" s="338"/>
      <c r="W810" s="338"/>
      <c r="X810" s="338"/>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C810" s="5"/>
      <c r="BD810" s="5"/>
      <c r="BE810" s="5"/>
      <c r="BF810" s="5"/>
      <c r="BG810" s="5"/>
      <c r="BH810" s="5"/>
      <c r="BI810" s="5"/>
      <c r="BJ810" s="5"/>
      <c r="BK810" s="5"/>
      <c r="BL810" s="5"/>
      <c r="BM810" s="5"/>
      <c r="BN810" s="5"/>
      <c r="BO810" s="5"/>
      <c r="BP810" s="5"/>
      <c r="BQ810" s="5"/>
      <c r="BR810" s="5"/>
      <c r="BS810" s="5"/>
      <c r="BT810" s="5"/>
      <c r="BU810" s="5"/>
      <c r="BV810" s="5"/>
      <c r="BW810" s="5"/>
      <c r="BX810" s="5"/>
      <c r="BY810" s="5"/>
      <c r="BZ810" s="5"/>
      <c r="CA810" s="5"/>
      <c r="CB810" s="5"/>
      <c r="CC810" s="5"/>
      <c r="CD810" s="5"/>
      <c r="CE810" s="5"/>
      <c r="CF810" s="5"/>
      <c r="CG810" s="5"/>
      <c r="CH810" s="5"/>
      <c r="CI810" s="5"/>
      <c r="CJ810" s="5"/>
      <c r="CK810" s="6"/>
      <c r="CL810" s="6"/>
      <c r="CM810" s="6"/>
      <c r="CN810" s="6"/>
    </row>
    <row r="811" spans="1:92" x14ac:dyDescent="0.25">
      <c r="A811" s="1"/>
      <c r="B811" s="5"/>
      <c r="C811" s="5"/>
      <c r="D811" s="5"/>
      <c r="E811" s="5"/>
      <c r="F811" s="18"/>
      <c r="G811" s="5"/>
      <c r="H811" s="17"/>
      <c r="I811" s="5"/>
      <c r="J811" s="5"/>
      <c r="K811" s="5"/>
      <c r="L811" s="5"/>
      <c r="M811" s="5"/>
      <c r="N811" s="5"/>
      <c r="O811" s="5"/>
      <c r="P811" s="344"/>
      <c r="Q811" s="338"/>
      <c r="R811" s="338"/>
      <c r="S811" s="338"/>
      <c r="T811" s="338"/>
      <c r="U811" s="338"/>
      <c r="V811" s="338"/>
      <c r="W811" s="338"/>
      <c r="X811" s="338"/>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5"/>
      <c r="BV811" s="5"/>
      <c r="BW811" s="5"/>
      <c r="BX811" s="5"/>
      <c r="BY811" s="5"/>
      <c r="BZ811" s="5"/>
      <c r="CA811" s="5"/>
      <c r="CB811" s="5"/>
      <c r="CC811" s="5"/>
      <c r="CD811" s="5"/>
      <c r="CE811" s="5"/>
      <c r="CF811" s="5"/>
      <c r="CG811" s="5"/>
      <c r="CH811" s="5"/>
      <c r="CI811" s="5"/>
      <c r="CJ811" s="5"/>
      <c r="CK811" s="6"/>
      <c r="CL811" s="6"/>
      <c r="CM811" s="6"/>
      <c r="CN811" s="6"/>
    </row>
    <row r="812" spans="1:92" x14ac:dyDescent="0.25">
      <c r="A812" s="1"/>
      <c r="B812" s="5"/>
      <c r="C812" s="5"/>
      <c r="D812" s="5"/>
      <c r="E812" s="5"/>
      <c r="F812" s="18"/>
      <c r="G812" s="5"/>
      <c r="H812" s="17"/>
      <c r="I812" s="5"/>
      <c r="J812" s="5"/>
      <c r="K812" s="5"/>
      <c r="L812" s="5"/>
      <c r="M812" s="5"/>
      <c r="N812" s="5"/>
      <c r="O812" s="5"/>
      <c r="P812" s="344"/>
      <c r="Q812" s="338"/>
      <c r="R812" s="338"/>
      <c r="S812" s="338"/>
      <c r="T812" s="338"/>
      <c r="U812" s="338"/>
      <c r="V812" s="338"/>
      <c r="W812" s="338"/>
      <c r="X812" s="338"/>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5"/>
      <c r="BN812" s="5"/>
      <c r="BO812" s="5"/>
      <c r="BP812" s="5"/>
      <c r="BQ812" s="5"/>
      <c r="BR812" s="5"/>
      <c r="BS812" s="5"/>
      <c r="BT812" s="5"/>
      <c r="BU812" s="5"/>
      <c r="BV812" s="5"/>
      <c r="BW812" s="5"/>
      <c r="BX812" s="5"/>
      <c r="BY812" s="5"/>
      <c r="BZ812" s="5"/>
      <c r="CA812" s="5"/>
      <c r="CB812" s="5"/>
      <c r="CC812" s="5"/>
      <c r="CD812" s="5"/>
      <c r="CE812" s="5"/>
      <c r="CF812" s="5"/>
      <c r="CG812" s="5"/>
      <c r="CH812" s="5"/>
      <c r="CI812" s="5"/>
      <c r="CJ812" s="5"/>
      <c r="CK812" s="6"/>
      <c r="CL812" s="6"/>
      <c r="CM812" s="6"/>
      <c r="CN812" s="6"/>
    </row>
    <row r="813" spans="1:92" x14ac:dyDescent="0.25">
      <c r="A813" s="1"/>
      <c r="B813" s="5"/>
      <c r="C813" s="5"/>
      <c r="D813" s="5"/>
      <c r="E813" s="5"/>
      <c r="F813" s="18"/>
      <c r="G813" s="5"/>
      <c r="H813" s="17"/>
      <c r="I813" s="5"/>
      <c r="J813" s="5"/>
      <c r="K813" s="5"/>
      <c r="L813" s="5"/>
      <c r="M813" s="5"/>
      <c r="N813" s="5"/>
      <c r="O813" s="5"/>
      <c r="P813" s="344"/>
      <c r="Q813" s="338"/>
      <c r="R813" s="338"/>
      <c r="S813" s="338"/>
      <c r="T813" s="338"/>
      <c r="U813" s="338"/>
      <c r="V813" s="338"/>
      <c r="W813" s="338"/>
      <c r="X813" s="338"/>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C813" s="5"/>
      <c r="BD813" s="5"/>
      <c r="BE813" s="5"/>
      <c r="BF813" s="5"/>
      <c r="BG813" s="5"/>
      <c r="BH813" s="5"/>
      <c r="BI813" s="5"/>
      <c r="BJ813" s="5"/>
      <c r="BK813" s="5"/>
      <c r="BL813" s="5"/>
      <c r="BM813" s="5"/>
      <c r="BN813" s="5"/>
      <c r="BO813" s="5"/>
      <c r="BP813" s="5"/>
      <c r="BQ813" s="5"/>
      <c r="BR813" s="5"/>
      <c r="BS813" s="5"/>
      <c r="BT813" s="5"/>
      <c r="BU813" s="5"/>
      <c r="BV813" s="5"/>
      <c r="BW813" s="5"/>
      <c r="BX813" s="5"/>
      <c r="BY813" s="5"/>
      <c r="BZ813" s="5"/>
      <c r="CA813" s="5"/>
      <c r="CB813" s="5"/>
      <c r="CC813" s="5"/>
      <c r="CD813" s="5"/>
      <c r="CE813" s="5"/>
      <c r="CF813" s="5"/>
      <c r="CG813" s="5"/>
      <c r="CH813" s="5"/>
      <c r="CI813" s="5"/>
      <c r="CJ813" s="5"/>
      <c r="CK813" s="6"/>
      <c r="CL813" s="6"/>
      <c r="CM813" s="6"/>
      <c r="CN813" s="6"/>
    </row>
    <row r="814" spans="1:92" x14ac:dyDescent="0.25">
      <c r="A814" s="1"/>
      <c r="B814" s="5"/>
      <c r="C814" s="5"/>
      <c r="D814" s="5"/>
      <c r="E814" s="5"/>
      <c r="F814" s="18"/>
      <c r="G814" s="5"/>
      <c r="H814" s="17"/>
      <c r="I814" s="5"/>
      <c r="J814" s="5"/>
      <c r="K814" s="5"/>
      <c r="L814" s="5"/>
      <c r="M814" s="5"/>
      <c r="N814" s="5"/>
      <c r="O814" s="5"/>
      <c r="P814" s="344"/>
      <c r="Q814" s="338"/>
      <c r="R814" s="338"/>
      <c r="S814" s="338"/>
      <c r="T814" s="338"/>
      <c r="U814" s="338"/>
      <c r="V814" s="338"/>
      <c r="W814" s="338"/>
      <c r="X814" s="338"/>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C814" s="5"/>
      <c r="BD814" s="5"/>
      <c r="BE814" s="5"/>
      <c r="BF814" s="5"/>
      <c r="BG814" s="5"/>
      <c r="BH814" s="5"/>
      <c r="BI814" s="5"/>
      <c r="BJ814" s="5"/>
      <c r="BK814" s="5"/>
      <c r="BL814" s="5"/>
      <c r="BM814" s="5"/>
      <c r="BN814" s="5"/>
      <c r="BO814" s="5"/>
      <c r="BP814" s="5"/>
      <c r="BQ814" s="5"/>
      <c r="BR814" s="5"/>
      <c r="BS814" s="5"/>
      <c r="BT814" s="5"/>
      <c r="BU814" s="5"/>
      <c r="BV814" s="5"/>
      <c r="BW814" s="5"/>
      <c r="BX814" s="5"/>
      <c r="BY814" s="5"/>
      <c r="BZ814" s="5"/>
      <c r="CA814" s="5"/>
      <c r="CB814" s="5"/>
      <c r="CC814" s="5"/>
      <c r="CD814" s="5"/>
      <c r="CE814" s="5"/>
      <c r="CF814" s="5"/>
      <c r="CG814" s="5"/>
      <c r="CH814" s="5"/>
      <c r="CI814" s="5"/>
      <c r="CJ814" s="5"/>
      <c r="CK814" s="6"/>
      <c r="CL814" s="6"/>
      <c r="CM814" s="6"/>
      <c r="CN814" s="6"/>
    </row>
    <row r="815" spans="1:92" x14ac:dyDescent="0.25">
      <c r="A815" s="1"/>
      <c r="B815" s="5"/>
      <c r="C815" s="5"/>
      <c r="D815" s="5"/>
      <c r="E815" s="5"/>
      <c r="F815" s="18"/>
      <c r="G815" s="5"/>
      <c r="H815" s="17"/>
      <c r="I815" s="5"/>
      <c r="J815" s="5"/>
      <c r="K815" s="5"/>
      <c r="L815" s="5"/>
      <c r="M815" s="5"/>
      <c r="N815" s="5"/>
      <c r="O815" s="5"/>
      <c r="P815" s="344"/>
      <c r="Q815" s="338"/>
      <c r="R815" s="338"/>
      <c r="S815" s="338"/>
      <c r="T815" s="338"/>
      <c r="U815" s="338"/>
      <c r="V815" s="338"/>
      <c r="W815" s="338"/>
      <c r="X815" s="338"/>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5"/>
      <c r="BK815" s="5"/>
      <c r="BL815" s="5"/>
      <c r="BM815" s="5"/>
      <c r="BN815" s="5"/>
      <c r="BO815" s="5"/>
      <c r="BP815" s="5"/>
      <c r="BQ815" s="5"/>
      <c r="BR815" s="5"/>
      <c r="BS815" s="5"/>
      <c r="BT815" s="5"/>
      <c r="BU815" s="5"/>
      <c r="BV815" s="5"/>
      <c r="BW815" s="5"/>
      <c r="BX815" s="5"/>
      <c r="BY815" s="5"/>
      <c r="BZ815" s="5"/>
      <c r="CA815" s="5"/>
      <c r="CB815" s="5"/>
      <c r="CC815" s="5"/>
      <c r="CD815" s="5"/>
      <c r="CE815" s="5"/>
      <c r="CF815" s="5"/>
      <c r="CG815" s="5"/>
      <c r="CH815" s="5"/>
      <c r="CI815" s="5"/>
      <c r="CJ815" s="5"/>
      <c r="CK815" s="6"/>
      <c r="CL815" s="6"/>
      <c r="CM815" s="6"/>
      <c r="CN815" s="6"/>
    </row>
    <row r="816" spans="1:92" x14ac:dyDescent="0.25">
      <c r="A816" s="1"/>
      <c r="B816" s="5"/>
      <c r="C816" s="5"/>
      <c r="D816" s="5"/>
      <c r="E816" s="5"/>
      <c r="F816" s="18"/>
      <c r="G816" s="5"/>
      <c r="H816" s="17"/>
      <c r="I816" s="5"/>
      <c r="J816" s="5"/>
      <c r="K816" s="5"/>
      <c r="L816" s="5"/>
      <c r="M816" s="5"/>
      <c r="N816" s="5"/>
      <c r="O816" s="5"/>
      <c r="P816" s="344"/>
      <c r="Q816" s="338"/>
      <c r="R816" s="338"/>
      <c r="S816" s="338"/>
      <c r="T816" s="338"/>
      <c r="U816" s="338"/>
      <c r="V816" s="338"/>
      <c r="W816" s="338"/>
      <c r="X816" s="338"/>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C816" s="5"/>
      <c r="BD816" s="5"/>
      <c r="BE816" s="5"/>
      <c r="BF816" s="5"/>
      <c r="BG816" s="5"/>
      <c r="BH816" s="5"/>
      <c r="BI816" s="5"/>
      <c r="BJ816" s="5"/>
      <c r="BK816" s="5"/>
      <c r="BL816" s="5"/>
      <c r="BM816" s="5"/>
      <c r="BN816" s="5"/>
      <c r="BO816" s="5"/>
      <c r="BP816" s="5"/>
      <c r="BQ816" s="5"/>
      <c r="BR816" s="5"/>
      <c r="BS816" s="5"/>
      <c r="BT816" s="5"/>
      <c r="BU816" s="5"/>
      <c r="BV816" s="5"/>
      <c r="BW816" s="5"/>
      <c r="BX816" s="5"/>
      <c r="BY816" s="5"/>
      <c r="BZ816" s="5"/>
      <c r="CA816" s="5"/>
      <c r="CB816" s="5"/>
      <c r="CC816" s="5"/>
      <c r="CD816" s="5"/>
      <c r="CE816" s="5"/>
      <c r="CF816" s="5"/>
      <c r="CG816" s="5"/>
      <c r="CH816" s="5"/>
      <c r="CI816" s="5"/>
      <c r="CJ816" s="5"/>
      <c r="CK816" s="6"/>
      <c r="CL816" s="6"/>
      <c r="CM816" s="6"/>
      <c r="CN816" s="6"/>
    </row>
    <row r="817" spans="1:92" x14ac:dyDescent="0.25">
      <c r="A817" s="1"/>
      <c r="B817" s="5"/>
      <c r="C817" s="5"/>
      <c r="D817" s="5"/>
      <c r="E817" s="5"/>
      <c r="F817" s="18"/>
      <c r="G817" s="5"/>
      <c r="H817" s="17"/>
      <c r="I817" s="5"/>
      <c r="J817" s="5"/>
      <c r="K817" s="5"/>
      <c r="L817" s="5"/>
      <c r="M817" s="5"/>
      <c r="N817" s="5"/>
      <c r="O817" s="5"/>
      <c r="P817" s="344"/>
      <c r="Q817" s="338"/>
      <c r="R817" s="338"/>
      <c r="S817" s="338"/>
      <c r="T817" s="338"/>
      <c r="U817" s="338"/>
      <c r="V817" s="338"/>
      <c r="W817" s="338"/>
      <c r="X817" s="338"/>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5"/>
      <c r="BH817" s="5"/>
      <c r="BI817" s="5"/>
      <c r="BJ817" s="5"/>
      <c r="BK817" s="5"/>
      <c r="BL817" s="5"/>
      <c r="BM817" s="5"/>
      <c r="BN817" s="5"/>
      <c r="BO817" s="5"/>
      <c r="BP817" s="5"/>
      <c r="BQ817" s="5"/>
      <c r="BR817" s="5"/>
      <c r="BS817" s="5"/>
      <c r="BT817" s="5"/>
      <c r="BU817" s="5"/>
      <c r="BV817" s="5"/>
      <c r="BW817" s="5"/>
      <c r="BX817" s="5"/>
      <c r="BY817" s="5"/>
      <c r="BZ817" s="5"/>
      <c r="CA817" s="5"/>
      <c r="CB817" s="5"/>
      <c r="CC817" s="5"/>
      <c r="CD817" s="5"/>
      <c r="CE817" s="5"/>
      <c r="CF817" s="5"/>
      <c r="CG817" s="5"/>
      <c r="CH817" s="5"/>
      <c r="CI817" s="5"/>
      <c r="CJ817" s="5"/>
      <c r="CK817" s="6"/>
      <c r="CL817" s="6"/>
      <c r="CM817" s="6"/>
      <c r="CN817" s="6"/>
    </row>
    <row r="818" spans="1:92" x14ac:dyDescent="0.25">
      <c r="A818" s="1"/>
      <c r="B818" s="5"/>
      <c r="C818" s="5"/>
      <c r="D818" s="5"/>
      <c r="E818" s="5"/>
      <c r="F818" s="18"/>
      <c r="G818" s="5"/>
      <c r="H818" s="17"/>
      <c r="I818" s="5"/>
      <c r="J818" s="5"/>
      <c r="K818" s="5"/>
      <c r="L818" s="5"/>
      <c r="M818" s="5"/>
      <c r="N818" s="5"/>
      <c r="O818" s="5"/>
      <c r="P818" s="344"/>
      <c r="Q818" s="338"/>
      <c r="R818" s="338"/>
      <c r="S818" s="338"/>
      <c r="T818" s="338"/>
      <c r="U818" s="338"/>
      <c r="V818" s="338"/>
      <c r="W818" s="338"/>
      <c r="X818" s="338"/>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5"/>
      <c r="BH818" s="5"/>
      <c r="BI818" s="5"/>
      <c r="BJ818" s="5"/>
      <c r="BK818" s="5"/>
      <c r="BL818" s="5"/>
      <c r="BM818" s="5"/>
      <c r="BN818" s="5"/>
      <c r="BO818" s="5"/>
      <c r="BP818" s="5"/>
      <c r="BQ818" s="5"/>
      <c r="BR818" s="5"/>
      <c r="BS818" s="5"/>
      <c r="BT818" s="5"/>
      <c r="BU818" s="5"/>
      <c r="BV818" s="5"/>
      <c r="BW818" s="5"/>
      <c r="BX818" s="5"/>
      <c r="BY818" s="5"/>
      <c r="BZ818" s="5"/>
      <c r="CA818" s="5"/>
      <c r="CB818" s="5"/>
      <c r="CC818" s="5"/>
      <c r="CD818" s="5"/>
      <c r="CE818" s="5"/>
      <c r="CF818" s="5"/>
      <c r="CG818" s="5"/>
      <c r="CH818" s="5"/>
      <c r="CI818" s="5"/>
      <c r="CJ818" s="5"/>
      <c r="CK818" s="6"/>
      <c r="CL818" s="6"/>
      <c r="CM818" s="6"/>
      <c r="CN818" s="6"/>
    </row>
    <row r="819" spans="1:92" x14ac:dyDescent="0.25">
      <c r="A819" s="1"/>
      <c r="B819" s="5"/>
      <c r="C819" s="5"/>
      <c r="D819" s="5"/>
      <c r="E819" s="5"/>
      <c r="F819" s="18"/>
      <c r="G819" s="5"/>
      <c r="H819" s="17"/>
      <c r="I819" s="5"/>
      <c r="J819" s="5"/>
      <c r="K819" s="5"/>
      <c r="L819" s="5"/>
      <c r="M819" s="5"/>
      <c r="N819" s="5"/>
      <c r="O819" s="5"/>
      <c r="P819" s="344"/>
      <c r="Q819" s="338"/>
      <c r="R819" s="338"/>
      <c r="S819" s="338"/>
      <c r="T819" s="338"/>
      <c r="U819" s="338"/>
      <c r="V819" s="338"/>
      <c r="W819" s="338"/>
      <c r="X819" s="338"/>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C819" s="5"/>
      <c r="BD819" s="5"/>
      <c r="BE819" s="5"/>
      <c r="BF819" s="5"/>
      <c r="BG819" s="5"/>
      <c r="BH819" s="5"/>
      <c r="BI819" s="5"/>
      <c r="BJ819" s="5"/>
      <c r="BK819" s="5"/>
      <c r="BL819" s="5"/>
      <c r="BM819" s="5"/>
      <c r="BN819" s="5"/>
      <c r="BO819" s="5"/>
      <c r="BP819" s="5"/>
      <c r="BQ819" s="5"/>
      <c r="BR819" s="5"/>
      <c r="BS819" s="5"/>
      <c r="BT819" s="5"/>
      <c r="BU819" s="5"/>
      <c r="BV819" s="5"/>
      <c r="BW819" s="5"/>
      <c r="BX819" s="5"/>
      <c r="BY819" s="5"/>
      <c r="BZ819" s="5"/>
      <c r="CA819" s="5"/>
      <c r="CB819" s="5"/>
      <c r="CC819" s="5"/>
      <c r="CD819" s="5"/>
      <c r="CE819" s="5"/>
      <c r="CF819" s="5"/>
      <c r="CG819" s="5"/>
      <c r="CH819" s="5"/>
      <c r="CI819" s="5"/>
      <c r="CJ819" s="5"/>
      <c r="CK819" s="6"/>
      <c r="CL819" s="6"/>
      <c r="CM819" s="6"/>
      <c r="CN819" s="6"/>
    </row>
    <row r="820" spans="1:92" x14ac:dyDescent="0.25">
      <c r="A820" s="1"/>
      <c r="B820" s="5"/>
      <c r="C820" s="5"/>
      <c r="D820" s="5"/>
      <c r="E820" s="5"/>
      <c r="F820" s="18"/>
      <c r="G820" s="5"/>
      <c r="H820" s="17"/>
      <c r="I820" s="5"/>
      <c r="J820" s="5"/>
      <c r="K820" s="5"/>
      <c r="L820" s="5"/>
      <c r="M820" s="5"/>
      <c r="N820" s="5"/>
      <c r="O820" s="5"/>
      <c r="P820" s="344"/>
      <c r="Q820" s="338"/>
      <c r="R820" s="338"/>
      <c r="S820" s="338"/>
      <c r="T820" s="338"/>
      <c r="U820" s="338"/>
      <c r="V820" s="338"/>
      <c r="W820" s="338"/>
      <c r="X820" s="338"/>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5"/>
      <c r="BK820" s="5"/>
      <c r="BL820" s="5"/>
      <c r="BM820" s="5"/>
      <c r="BN820" s="5"/>
      <c r="BO820" s="5"/>
      <c r="BP820" s="5"/>
      <c r="BQ820" s="5"/>
      <c r="BR820" s="5"/>
      <c r="BS820" s="5"/>
      <c r="BT820" s="5"/>
      <c r="BU820" s="5"/>
      <c r="BV820" s="5"/>
      <c r="BW820" s="5"/>
      <c r="BX820" s="5"/>
      <c r="BY820" s="5"/>
      <c r="BZ820" s="5"/>
      <c r="CA820" s="5"/>
      <c r="CB820" s="5"/>
      <c r="CC820" s="5"/>
      <c r="CD820" s="5"/>
      <c r="CE820" s="5"/>
      <c r="CF820" s="5"/>
      <c r="CG820" s="5"/>
      <c r="CH820" s="5"/>
      <c r="CI820" s="5"/>
      <c r="CJ820" s="5"/>
      <c r="CK820" s="6"/>
      <c r="CL820" s="6"/>
      <c r="CM820" s="6"/>
      <c r="CN820" s="6"/>
    </row>
    <row r="821" spans="1:92" x14ac:dyDescent="0.25">
      <c r="A821" s="1"/>
      <c r="B821" s="5"/>
      <c r="C821" s="5"/>
      <c r="D821" s="5"/>
      <c r="E821" s="5"/>
      <c r="F821" s="18"/>
      <c r="G821" s="5"/>
      <c r="H821" s="17"/>
      <c r="I821" s="5"/>
      <c r="J821" s="5"/>
      <c r="K821" s="5"/>
      <c r="L821" s="5"/>
      <c r="M821" s="5"/>
      <c r="N821" s="5"/>
      <c r="O821" s="5"/>
      <c r="P821" s="344"/>
      <c r="Q821" s="338"/>
      <c r="R821" s="338"/>
      <c r="S821" s="338"/>
      <c r="T821" s="338"/>
      <c r="U821" s="338"/>
      <c r="V821" s="338"/>
      <c r="W821" s="338"/>
      <c r="X821" s="338"/>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5"/>
      <c r="BH821" s="5"/>
      <c r="BI821" s="5"/>
      <c r="BJ821" s="5"/>
      <c r="BK821" s="5"/>
      <c r="BL821" s="5"/>
      <c r="BM821" s="5"/>
      <c r="BN821" s="5"/>
      <c r="BO821" s="5"/>
      <c r="BP821" s="5"/>
      <c r="BQ821" s="5"/>
      <c r="BR821" s="5"/>
      <c r="BS821" s="5"/>
      <c r="BT821" s="5"/>
      <c r="BU821" s="5"/>
      <c r="BV821" s="5"/>
      <c r="BW821" s="5"/>
      <c r="BX821" s="5"/>
      <c r="BY821" s="5"/>
      <c r="BZ821" s="5"/>
      <c r="CA821" s="5"/>
      <c r="CB821" s="5"/>
      <c r="CC821" s="5"/>
      <c r="CD821" s="5"/>
      <c r="CE821" s="5"/>
      <c r="CF821" s="5"/>
      <c r="CG821" s="5"/>
      <c r="CH821" s="5"/>
      <c r="CI821" s="5"/>
      <c r="CJ821" s="5"/>
      <c r="CK821" s="6"/>
      <c r="CL821" s="6"/>
      <c r="CM821" s="6"/>
      <c r="CN821" s="6"/>
    </row>
    <row r="822" spans="1:92" x14ac:dyDescent="0.25">
      <c r="A822" s="1"/>
      <c r="B822" s="5"/>
      <c r="C822" s="5"/>
      <c r="D822" s="5"/>
      <c r="E822" s="5"/>
      <c r="F822" s="18"/>
      <c r="G822" s="5"/>
      <c r="H822" s="17"/>
      <c r="I822" s="5"/>
      <c r="J822" s="5"/>
      <c r="K822" s="5"/>
      <c r="L822" s="5"/>
      <c r="M822" s="5"/>
      <c r="N822" s="5"/>
      <c r="O822" s="5"/>
      <c r="P822" s="344"/>
      <c r="Q822" s="338"/>
      <c r="R822" s="338"/>
      <c r="S822" s="338"/>
      <c r="T822" s="338"/>
      <c r="U822" s="338"/>
      <c r="V822" s="338"/>
      <c r="W822" s="338"/>
      <c r="X822" s="338"/>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5"/>
      <c r="BK822" s="5"/>
      <c r="BL822" s="5"/>
      <c r="BM822" s="5"/>
      <c r="BN822" s="5"/>
      <c r="BO822" s="5"/>
      <c r="BP822" s="5"/>
      <c r="BQ822" s="5"/>
      <c r="BR822" s="5"/>
      <c r="BS822" s="5"/>
      <c r="BT822" s="5"/>
      <c r="BU822" s="5"/>
      <c r="BV822" s="5"/>
      <c r="BW822" s="5"/>
      <c r="BX822" s="5"/>
      <c r="BY822" s="5"/>
      <c r="BZ822" s="5"/>
      <c r="CA822" s="5"/>
      <c r="CB822" s="5"/>
      <c r="CC822" s="5"/>
      <c r="CD822" s="5"/>
      <c r="CE822" s="5"/>
      <c r="CF822" s="5"/>
      <c r="CG822" s="5"/>
      <c r="CH822" s="5"/>
      <c r="CI822" s="5"/>
      <c r="CJ822" s="5"/>
      <c r="CK822" s="6"/>
      <c r="CL822" s="6"/>
      <c r="CM822" s="6"/>
      <c r="CN822" s="6"/>
    </row>
    <row r="823" spans="1:92" x14ac:dyDescent="0.25">
      <c r="A823" s="1"/>
      <c r="B823" s="5"/>
      <c r="C823" s="5"/>
      <c r="D823" s="5"/>
      <c r="E823" s="5"/>
      <c r="F823" s="18"/>
      <c r="G823" s="5"/>
      <c r="H823" s="17"/>
      <c r="I823" s="5"/>
      <c r="J823" s="5"/>
      <c r="K823" s="5"/>
      <c r="L823" s="5"/>
      <c r="M823" s="5"/>
      <c r="N823" s="5"/>
      <c r="O823" s="5"/>
      <c r="P823" s="344"/>
      <c r="Q823" s="338"/>
      <c r="R823" s="338"/>
      <c r="S823" s="338"/>
      <c r="T823" s="338"/>
      <c r="U823" s="338"/>
      <c r="V823" s="338"/>
      <c r="W823" s="338"/>
      <c r="X823" s="338"/>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C823" s="5"/>
      <c r="BD823" s="5"/>
      <c r="BE823" s="5"/>
      <c r="BF823" s="5"/>
      <c r="BG823" s="5"/>
      <c r="BH823" s="5"/>
      <c r="BI823" s="5"/>
      <c r="BJ823" s="5"/>
      <c r="BK823" s="5"/>
      <c r="BL823" s="5"/>
      <c r="BM823" s="5"/>
      <c r="BN823" s="5"/>
      <c r="BO823" s="5"/>
      <c r="BP823" s="5"/>
      <c r="BQ823" s="5"/>
      <c r="BR823" s="5"/>
      <c r="BS823" s="5"/>
      <c r="BT823" s="5"/>
      <c r="BU823" s="5"/>
      <c r="BV823" s="5"/>
      <c r="BW823" s="5"/>
      <c r="BX823" s="5"/>
      <c r="BY823" s="5"/>
      <c r="BZ823" s="5"/>
      <c r="CA823" s="5"/>
      <c r="CB823" s="5"/>
      <c r="CC823" s="5"/>
      <c r="CD823" s="5"/>
      <c r="CE823" s="5"/>
      <c r="CF823" s="5"/>
      <c r="CG823" s="5"/>
      <c r="CH823" s="5"/>
      <c r="CI823" s="5"/>
      <c r="CJ823" s="5"/>
      <c r="CK823" s="6"/>
      <c r="CL823" s="6"/>
      <c r="CM823" s="6"/>
      <c r="CN823" s="6"/>
    </row>
    <row r="824" spans="1:92" x14ac:dyDescent="0.25">
      <c r="A824" s="1"/>
      <c r="B824" s="5"/>
      <c r="C824" s="5"/>
      <c r="D824" s="5"/>
      <c r="E824" s="5"/>
      <c r="F824" s="18"/>
      <c r="G824" s="5"/>
      <c r="H824" s="17"/>
      <c r="I824" s="5"/>
      <c r="J824" s="5"/>
      <c r="K824" s="5"/>
      <c r="L824" s="5"/>
      <c r="M824" s="5"/>
      <c r="N824" s="5"/>
      <c r="O824" s="5"/>
      <c r="P824" s="344"/>
      <c r="Q824" s="338"/>
      <c r="R824" s="338"/>
      <c r="S824" s="338"/>
      <c r="T824" s="338"/>
      <c r="U824" s="338"/>
      <c r="V824" s="338"/>
      <c r="W824" s="338"/>
      <c r="X824" s="338"/>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C824" s="5"/>
      <c r="BD824" s="5"/>
      <c r="BE824" s="5"/>
      <c r="BF824" s="5"/>
      <c r="BG824" s="5"/>
      <c r="BH824" s="5"/>
      <c r="BI824" s="5"/>
      <c r="BJ824" s="5"/>
      <c r="BK824" s="5"/>
      <c r="BL824" s="5"/>
      <c r="BM824" s="5"/>
      <c r="BN824" s="5"/>
      <c r="BO824" s="5"/>
      <c r="BP824" s="5"/>
      <c r="BQ824" s="5"/>
      <c r="BR824" s="5"/>
      <c r="BS824" s="5"/>
      <c r="BT824" s="5"/>
      <c r="BU824" s="5"/>
      <c r="BV824" s="5"/>
      <c r="BW824" s="5"/>
      <c r="BX824" s="5"/>
      <c r="BY824" s="5"/>
      <c r="BZ824" s="5"/>
      <c r="CA824" s="5"/>
      <c r="CB824" s="5"/>
      <c r="CC824" s="5"/>
      <c r="CD824" s="5"/>
      <c r="CE824" s="5"/>
      <c r="CF824" s="5"/>
      <c r="CG824" s="5"/>
      <c r="CH824" s="5"/>
      <c r="CI824" s="5"/>
      <c r="CJ824" s="5"/>
      <c r="CK824" s="6"/>
      <c r="CL824" s="6"/>
      <c r="CM824" s="6"/>
      <c r="CN824" s="6"/>
    </row>
    <row r="825" spans="1:92" x14ac:dyDescent="0.25">
      <c r="A825" s="1"/>
      <c r="B825" s="5"/>
      <c r="C825" s="5"/>
      <c r="D825" s="5"/>
      <c r="E825" s="5"/>
      <c r="F825" s="18"/>
      <c r="G825" s="5"/>
      <c r="H825" s="17"/>
      <c r="I825" s="5"/>
      <c r="J825" s="5"/>
      <c r="K825" s="5"/>
      <c r="L825" s="5"/>
      <c r="M825" s="5"/>
      <c r="N825" s="5"/>
      <c r="O825" s="5"/>
      <c r="P825" s="344"/>
      <c r="Q825" s="338"/>
      <c r="R825" s="338"/>
      <c r="S825" s="338"/>
      <c r="T825" s="338"/>
      <c r="U825" s="338"/>
      <c r="V825" s="338"/>
      <c r="W825" s="338"/>
      <c r="X825" s="338"/>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5"/>
      <c r="BH825" s="5"/>
      <c r="BI825" s="5"/>
      <c r="BJ825" s="5"/>
      <c r="BK825" s="5"/>
      <c r="BL825" s="5"/>
      <c r="BM825" s="5"/>
      <c r="BN825" s="5"/>
      <c r="BO825" s="5"/>
      <c r="BP825" s="5"/>
      <c r="BQ825" s="5"/>
      <c r="BR825" s="5"/>
      <c r="BS825" s="5"/>
      <c r="BT825" s="5"/>
      <c r="BU825" s="5"/>
      <c r="BV825" s="5"/>
      <c r="BW825" s="5"/>
      <c r="BX825" s="5"/>
      <c r="BY825" s="5"/>
      <c r="BZ825" s="5"/>
      <c r="CA825" s="5"/>
      <c r="CB825" s="5"/>
      <c r="CC825" s="5"/>
      <c r="CD825" s="5"/>
      <c r="CE825" s="5"/>
      <c r="CF825" s="5"/>
      <c r="CG825" s="5"/>
      <c r="CH825" s="5"/>
      <c r="CI825" s="5"/>
      <c r="CJ825" s="5"/>
      <c r="CK825" s="6"/>
      <c r="CL825" s="6"/>
      <c r="CM825" s="6"/>
      <c r="CN825" s="6"/>
    </row>
    <row r="826" spans="1:92" x14ac:dyDescent="0.25">
      <c r="A826" s="1"/>
      <c r="B826" s="5"/>
      <c r="C826" s="5"/>
      <c r="D826" s="5"/>
      <c r="E826" s="5"/>
      <c r="F826" s="18"/>
      <c r="G826" s="5"/>
      <c r="H826" s="17"/>
      <c r="I826" s="5"/>
      <c r="J826" s="5"/>
      <c r="K826" s="5"/>
      <c r="L826" s="5"/>
      <c r="M826" s="5"/>
      <c r="N826" s="5"/>
      <c r="O826" s="5"/>
      <c r="P826" s="344"/>
      <c r="Q826" s="338"/>
      <c r="R826" s="338"/>
      <c r="S826" s="338"/>
      <c r="T826" s="338"/>
      <c r="U826" s="338"/>
      <c r="V826" s="338"/>
      <c r="W826" s="338"/>
      <c r="X826" s="338"/>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5"/>
      <c r="BH826" s="5"/>
      <c r="BI826" s="5"/>
      <c r="BJ826" s="5"/>
      <c r="BK826" s="5"/>
      <c r="BL826" s="5"/>
      <c r="BM826" s="5"/>
      <c r="BN826" s="5"/>
      <c r="BO826" s="5"/>
      <c r="BP826" s="5"/>
      <c r="BQ826" s="5"/>
      <c r="BR826" s="5"/>
      <c r="BS826" s="5"/>
      <c r="BT826" s="5"/>
      <c r="BU826" s="5"/>
      <c r="BV826" s="5"/>
      <c r="BW826" s="5"/>
      <c r="BX826" s="5"/>
      <c r="BY826" s="5"/>
      <c r="BZ826" s="5"/>
      <c r="CA826" s="5"/>
      <c r="CB826" s="5"/>
      <c r="CC826" s="5"/>
      <c r="CD826" s="5"/>
      <c r="CE826" s="5"/>
      <c r="CF826" s="5"/>
      <c r="CG826" s="5"/>
      <c r="CH826" s="5"/>
      <c r="CI826" s="5"/>
      <c r="CJ826" s="5"/>
      <c r="CK826" s="6"/>
      <c r="CL826" s="6"/>
      <c r="CM826" s="6"/>
      <c r="CN826" s="6"/>
    </row>
    <row r="827" spans="1:92" x14ac:dyDescent="0.25">
      <c r="A827" s="1"/>
      <c r="B827" s="5"/>
      <c r="C827" s="5"/>
      <c r="D827" s="5"/>
      <c r="E827" s="5"/>
      <c r="F827" s="18"/>
      <c r="G827" s="5"/>
      <c r="H827" s="17"/>
      <c r="I827" s="5"/>
      <c r="J827" s="5"/>
      <c r="K827" s="5"/>
      <c r="L827" s="5"/>
      <c r="M827" s="5"/>
      <c r="N827" s="5"/>
      <c r="O827" s="5"/>
      <c r="P827" s="344"/>
      <c r="Q827" s="338"/>
      <c r="R827" s="338"/>
      <c r="S827" s="338"/>
      <c r="T827" s="338"/>
      <c r="U827" s="338"/>
      <c r="V827" s="338"/>
      <c r="W827" s="338"/>
      <c r="X827" s="338"/>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C827" s="5"/>
      <c r="BD827" s="5"/>
      <c r="BE827" s="5"/>
      <c r="BF827" s="5"/>
      <c r="BG827" s="5"/>
      <c r="BH827" s="5"/>
      <c r="BI827" s="5"/>
      <c r="BJ827" s="5"/>
      <c r="BK827" s="5"/>
      <c r="BL827" s="5"/>
      <c r="BM827" s="5"/>
      <c r="BN827" s="5"/>
      <c r="BO827" s="5"/>
      <c r="BP827" s="5"/>
      <c r="BQ827" s="5"/>
      <c r="BR827" s="5"/>
      <c r="BS827" s="5"/>
      <c r="BT827" s="5"/>
      <c r="BU827" s="5"/>
      <c r="BV827" s="5"/>
      <c r="BW827" s="5"/>
      <c r="BX827" s="5"/>
      <c r="BY827" s="5"/>
      <c r="BZ827" s="5"/>
      <c r="CA827" s="5"/>
      <c r="CB827" s="5"/>
      <c r="CC827" s="5"/>
      <c r="CD827" s="5"/>
      <c r="CE827" s="5"/>
      <c r="CF827" s="5"/>
      <c r="CG827" s="5"/>
      <c r="CH827" s="5"/>
      <c r="CI827" s="5"/>
      <c r="CJ827" s="5"/>
      <c r="CK827" s="6"/>
      <c r="CL827" s="6"/>
      <c r="CM827" s="6"/>
      <c r="CN827" s="6"/>
    </row>
    <row r="828" spans="1:92" x14ac:dyDescent="0.25">
      <c r="A828" s="1"/>
      <c r="B828" s="5"/>
      <c r="C828" s="5"/>
      <c r="D828" s="5"/>
      <c r="E828" s="5"/>
      <c r="F828" s="18"/>
      <c r="G828" s="5"/>
      <c r="H828" s="17"/>
      <c r="I828" s="5"/>
      <c r="J828" s="5"/>
      <c r="K828" s="5"/>
      <c r="L828" s="5"/>
      <c r="M828" s="5"/>
      <c r="N828" s="5"/>
      <c r="O828" s="5"/>
      <c r="P828" s="344"/>
      <c r="Q828" s="338"/>
      <c r="R828" s="338"/>
      <c r="S828" s="338"/>
      <c r="T828" s="338"/>
      <c r="U828" s="338"/>
      <c r="V828" s="338"/>
      <c r="W828" s="338"/>
      <c r="X828" s="338"/>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C828" s="5"/>
      <c r="BD828" s="5"/>
      <c r="BE828" s="5"/>
      <c r="BF828" s="5"/>
      <c r="BG828" s="5"/>
      <c r="BH828" s="5"/>
      <c r="BI828" s="5"/>
      <c r="BJ828" s="5"/>
      <c r="BK828" s="5"/>
      <c r="BL828" s="5"/>
      <c r="BM828" s="5"/>
      <c r="BN828" s="5"/>
      <c r="BO828" s="5"/>
      <c r="BP828" s="5"/>
      <c r="BQ828" s="5"/>
      <c r="BR828" s="5"/>
      <c r="BS828" s="5"/>
      <c r="BT828" s="5"/>
      <c r="BU828" s="5"/>
      <c r="BV828" s="5"/>
      <c r="BW828" s="5"/>
      <c r="BX828" s="5"/>
      <c r="BY828" s="5"/>
      <c r="BZ828" s="5"/>
      <c r="CA828" s="5"/>
      <c r="CB828" s="5"/>
      <c r="CC828" s="5"/>
      <c r="CD828" s="5"/>
      <c r="CE828" s="5"/>
      <c r="CF828" s="5"/>
      <c r="CG828" s="5"/>
      <c r="CH828" s="5"/>
      <c r="CI828" s="5"/>
      <c r="CJ828" s="5"/>
      <c r="CK828" s="6"/>
      <c r="CL828" s="6"/>
      <c r="CM828" s="6"/>
      <c r="CN828" s="6"/>
    </row>
    <row r="829" spans="1:92" x14ac:dyDescent="0.25">
      <c r="A829" s="1"/>
      <c r="B829" s="5"/>
      <c r="C829" s="5"/>
      <c r="D829" s="5"/>
      <c r="E829" s="5"/>
      <c r="F829" s="18"/>
      <c r="G829" s="5"/>
      <c r="H829" s="17"/>
      <c r="I829" s="5"/>
      <c r="J829" s="5"/>
      <c r="K829" s="5"/>
      <c r="L829" s="5"/>
      <c r="M829" s="5"/>
      <c r="N829" s="5"/>
      <c r="O829" s="5"/>
      <c r="P829" s="344"/>
      <c r="Q829" s="338"/>
      <c r="R829" s="338"/>
      <c r="S829" s="338"/>
      <c r="T829" s="338"/>
      <c r="U829" s="338"/>
      <c r="V829" s="338"/>
      <c r="W829" s="338"/>
      <c r="X829" s="338"/>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C829" s="5"/>
      <c r="BD829" s="5"/>
      <c r="BE829" s="5"/>
      <c r="BF829" s="5"/>
      <c r="BG829" s="5"/>
      <c r="BH829" s="5"/>
      <c r="BI829" s="5"/>
      <c r="BJ829" s="5"/>
      <c r="BK829" s="5"/>
      <c r="BL829" s="5"/>
      <c r="BM829" s="5"/>
      <c r="BN829" s="5"/>
      <c r="BO829" s="5"/>
      <c r="BP829" s="5"/>
      <c r="BQ829" s="5"/>
      <c r="BR829" s="5"/>
      <c r="BS829" s="5"/>
      <c r="BT829" s="5"/>
      <c r="BU829" s="5"/>
      <c r="BV829" s="5"/>
      <c r="BW829" s="5"/>
      <c r="BX829" s="5"/>
      <c r="BY829" s="5"/>
      <c r="BZ829" s="5"/>
      <c r="CA829" s="5"/>
      <c r="CB829" s="5"/>
      <c r="CC829" s="5"/>
      <c r="CD829" s="5"/>
      <c r="CE829" s="5"/>
      <c r="CF829" s="5"/>
      <c r="CG829" s="5"/>
      <c r="CH829" s="5"/>
      <c r="CI829" s="5"/>
      <c r="CJ829" s="5"/>
      <c r="CK829" s="6"/>
      <c r="CL829" s="6"/>
      <c r="CM829" s="6"/>
      <c r="CN829" s="6"/>
    </row>
    <row r="830" spans="1:92" x14ac:dyDescent="0.25">
      <c r="A830" s="1"/>
      <c r="B830" s="5"/>
      <c r="C830" s="5"/>
      <c r="D830" s="5"/>
      <c r="E830" s="5"/>
      <c r="F830" s="18"/>
      <c r="G830" s="5"/>
      <c r="H830" s="17"/>
      <c r="I830" s="5"/>
      <c r="J830" s="5"/>
      <c r="K830" s="5"/>
      <c r="L830" s="5"/>
      <c r="M830" s="5"/>
      <c r="N830" s="5"/>
      <c r="O830" s="5"/>
      <c r="P830" s="344"/>
      <c r="Q830" s="338"/>
      <c r="R830" s="338"/>
      <c r="S830" s="338"/>
      <c r="T830" s="338"/>
      <c r="U830" s="338"/>
      <c r="V830" s="338"/>
      <c r="W830" s="338"/>
      <c r="X830" s="338"/>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c r="BI830" s="5"/>
      <c r="BJ830" s="5"/>
      <c r="BK830" s="5"/>
      <c r="BL830" s="5"/>
      <c r="BM830" s="5"/>
      <c r="BN830" s="5"/>
      <c r="BO830" s="5"/>
      <c r="BP830" s="5"/>
      <c r="BQ830" s="5"/>
      <c r="BR830" s="5"/>
      <c r="BS830" s="5"/>
      <c r="BT830" s="5"/>
      <c r="BU830" s="5"/>
      <c r="BV830" s="5"/>
      <c r="BW830" s="5"/>
      <c r="BX830" s="5"/>
      <c r="BY830" s="5"/>
      <c r="BZ830" s="5"/>
      <c r="CA830" s="5"/>
      <c r="CB830" s="5"/>
      <c r="CC830" s="5"/>
      <c r="CD830" s="5"/>
      <c r="CE830" s="5"/>
      <c r="CF830" s="5"/>
      <c r="CG830" s="5"/>
      <c r="CH830" s="5"/>
      <c r="CI830" s="5"/>
      <c r="CJ830" s="5"/>
      <c r="CK830" s="6"/>
      <c r="CL830" s="6"/>
      <c r="CM830" s="6"/>
      <c r="CN830" s="6"/>
    </row>
    <row r="831" spans="1:92" x14ac:dyDescent="0.25">
      <c r="A831" s="1"/>
      <c r="B831" s="5"/>
      <c r="C831" s="5"/>
      <c r="D831" s="5"/>
      <c r="E831" s="5"/>
      <c r="F831" s="18"/>
      <c r="G831" s="5"/>
      <c r="H831" s="17"/>
      <c r="I831" s="5"/>
      <c r="J831" s="5"/>
      <c r="K831" s="5"/>
      <c r="L831" s="5"/>
      <c r="M831" s="5"/>
      <c r="N831" s="5"/>
      <c r="O831" s="5"/>
      <c r="P831" s="344"/>
      <c r="Q831" s="338"/>
      <c r="R831" s="338"/>
      <c r="S831" s="338"/>
      <c r="T831" s="338"/>
      <c r="U831" s="338"/>
      <c r="V831" s="338"/>
      <c r="W831" s="338"/>
      <c r="X831" s="338"/>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c r="BE831" s="5"/>
      <c r="BF831" s="5"/>
      <c r="BG831" s="5"/>
      <c r="BH831" s="5"/>
      <c r="BI831" s="5"/>
      <c r="BJ831" s="5"/>
      <c r="BK831" s="5"/>
      <c r="BL831" s="5"/>
      <c r="BM831" s="5"/>
      <c r="BN831" s="5"/>
      <c r="BO831" s="5"/>
      <c r="BP831" s="5"/>
      <c r="BQ831" s="5"/>
      <c r="BR831" s="5"/>
      <c r="BS831" s="5"/>
      <c r="BT831" s="5"/>
      <c r="BU831" s="5"/>
      <c r="BV831" s="5"/>
      <c r="BW831" s="5"/>
      <c r="BX831" s="5"/>
      <c r="BY831" s="5"/>
      <c r="BZ831" s="5"/>
      <c r="CA831" s="5"/>
      <c r="CB831" s="5"/>
      <c r="CC831" s="5"/>
      <c r="CD831" s="5"/>
      <c r="CE831" s="5"/>
      <c r="CF831" s="5"/>
      <c r="CG831" s="5"/>
      <c r="CH831" s="5"/>
      <c r="CI831" s="5"/>
      <c r="CJ831" s="5"/>
      <c r="CK831" s="6"/>
      <c r="CL831" s="6"/>
      <c r="CM831" s="6"/>
      <c r="CN831" s="6"/>
    </row>
    <row r="832" spans="1:92" x14ac:dyDescent="0.25">
      <c r="A832" s="1"/>
      <c r="B832" s="5"/>
      <c r="C832" s="5"/>
      <c r="D832" s="5"/>
      <c r="E832" s="5"/>
      <c r="F832" s="18"/>
      <c r="G832" s="5"/>
      <c r="H832" s="17"/>
      <c r="I832" s="5"/>
      <c r="J832" s="5"/>
      <c r="K832" s="5"/>
      <c r="L832" s="5"/>
      <c r="M832" s="5"/>
      <c r="N832" s="5"/>
      <c r="O832" s="5"/>
      <c r="P832" s="344"/>
      <c r="Q832" s="338"/>
      <c r="R832" s="338"/>
      <c r="S832" s="338"/>
      <c r="T832" s="338"/>
      <c r="U832" s="338"/>
      <c r="V832" s="338"/>
      <c r="W832" s="338"/>
      <c r="X832" s="338"/>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5"/>
      <c r="BV832" s="5"/>
      <c r="BW832" s="5"/>
      <c r="BX832" s="5"/>
      <c r="BY832" s="5"/>
      <c r="BZ832" s="5"/>
      <c r="CA832" s="5"/>
      <c r="CB832" s="5"/>
      <c r="CC832" s="5"/>
      <c r="CD832" s="5"/>
      <c r="CE832" s="5"/>
      <c r="CF832" s="5"/>
      <c r="CG832" s="5"/>
      <c r="CH832" s="5"/>
      <c r="CI832" s="5"/>
      <c r="CJ832" s="5"/>
      <c r="CK832" s="6"/>
      <c r="CL832" s="6"/>
      <c r="CM832" s="6"/>
      <c r="CN832" s="6"/>
    </row>
    <row r="833" spans="1:92" x14ac:dyDescent="0.25">
      <c r="A833" s="1"/>
      <c r="B833" s="5"/>
      <c r="C833" s="5"/>
      <c r="D833" s="5"/>
      <c r="E833" s="5"/>
      <c r="F833" s="18"/>
      <c r="G833" s="5"/>
      <c r="H833" s="17"/>
      <c r="I833" s="5"/>
      <c r="J833" s="5"/>
      <c r="K833" s="5"/>
      <c r="L833" s="5"/>
      <c r="M833" s="5"/>
      <c r="N833" s="5"/>
      <c r="O833" s="5"/>
      <c r="P833" s="344"/>
      <c r="Q833" s="338"/>
      <c r="R833" s="338"/>
      <c r="S833" s="338"/>
      <c r="T833" s="338"/>
      <c r="U833" s="338"/>
      <c r="V833" s="338"/>
      <c r="W833" s="338"/>
      <c r="X833" s="338"/>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5"/>
      <c r="BK833" s="5"/>
      <c r="BL833" s="5"/>
      <c r="BM833" s="5"/>
      <c r="BN833" s="5"/>
      <c r="BO833" s="5"/>
      <c r="BP833" s="5"/>
      <c r="BQ833" s="5"/>
      <c r="BR833" s="5"/>
      <c r="BS833" s="5"/>
      <c r="BT833" s="5"/>
      <c r="BU833" s="5"/>
      <c r="BV833" s="5"/>
      <c r="BW833" s="5"/>
      <c r="BX833" s="5"/>
      <c r="BY833" s="5"/>
      <c r="BZ833" s="5"/>
      <c r="CA833" s="5"/>
      <c r="CB833" s="5"/>
      <c r="CC833" s="5"/>
      <c r="CD833" s="5"/>
      <c r="CE833" s="5"/>
      <c r="CF833" s="5"/>
      <c r="CG833" s="5"/>
      <c r="CH833" s="5"/>
      <c r="CI833" s="5"/>
      <c r="CJ833" s="5"/>
      <c r="CK833" s="6"/>
      <c r="CL833" s="6"/>
      <c r="CM833" s="6"/>
      <c r="CN833" s="6"/>
    </row>
    <row r="834" spans="1:92" x14ac:dyDescent="0.25">
      <c r="A834" s="1"/>
      <c r="B834" s="5"/>
      <c r="C834" s="5"/>
      <c r="D834" s="5"/>
      <c r="E834" s="5"/>
      <c r="F834" s="18"/>
      <c r="G834" s="5"/>
      <c r="H834" s="17"/>
      <c r="I834" s="5"/>
      <c r="J834" s="5"/>
      <c r="K834" s="5"/>
      <c r="L834" s="5"/>
      <c r="M834" s="5"/>
      <c r="N834" s="5"/>
      <c r="O834" s="5"/>
      <c r="P834" s="344"/>
      <c r="Q834" s="338"/>
      <c r="R834" s="338"/>
      <c r="S834" s="338"/>
      <c r="T834" s="338"/>
      <c r="U834" s="338"/>
      <c r="V834" s="338"/>
      <c r="W834" s="338"/>
      <c r="X834" s="338"/>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c r="BJ834" s="5"/>
      <c r="BK834" s="5"/>
      <c r="BL834" s="5"/>
      <c r="BM834" s="5"/>
      <c r="BN834" s="5"/>
      <c r="BO834" s="5"/>
      <c r="BP834" s="5"/>
      <c r="BQ834" s="5"/>
      <c r="BR834" s="5"/>
      <c r="BS834" s="5"/>
      <c r="BT834" s="5"/>
      <c r="BU834" s="5"/>
      <c r="BV834" s="5"/>
      <c r="BW834" s="5"/>
      <c r="BX834" s="5"/>
      <c r="BY834" s="5"/>
      <c r="BZ834" s="5"/>
      <c r="CA834" s="5"/>
      <c r="CB834" s="5"/>
      <c r="CC834" s="5"/>
      <c r="CD834" s="5"/>
      <c r="CE834" s="5"/>
      <c r="CF834" s="5"/>
      <c r="CG834" s="5"/>
      <c r="CH834" s="5"/>
      <c r="CI834" s="5"/>
      <c r="CJ834" s="5"/>
      <c r="CK834" s="6"/>
      <c r="CL834" s="6"/>
      <c r="CM834" s="6"/>
      <c r="CN834" s="6"/>
    </row>
    <row r="835" spans="1:92" x14ac:dyDescent="0.25">
      <c r="A835" s="1"/>
      <c r="B835" s="5"/>
      <c r="C835" s="5"/>
      <c r="D835" s="5"/>
      <c r="E835" s="5"/>
      <c r="F835" s="18"/>
      <c r="G835" s="5"/>
      <c r="H835" s="17"/>
      <c r="I835" s="5"/>
      <c r="J835" s="5"/>
      <c r="K835" s="5"/>
      <c r="L835" s="5"/>
      <c r="M835" s="5"/>
      <c r="N835" s="5"/>
      <c r="O835" s="5"/>
      <c r="P835" s="344"/>
      <c r="Q835" s="338"/>
      <c r="R835" s="338"/>
      <c r="S835" s="338"/>
      <c r="T835" s="338"/>
      <c r="U835" s="338"/>
      <c r="V835" s="338"/>
      <c r="W835" s="338"/>
      <c r="X835" s="338"/>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c r="BI835" s="5"/>
      <c r="BJ835" s="5"/>
      <c r="BK835" s="5"/>
      <c r="BL835" s="5"/>
      <c r="BM835" s="5"/>
      <c r="BN835" s="5"/>
      <c r="BO835" s="5"/>
      <c r="BP835" s="5"/>
      <c r="BQ835" s="5"/>
      <c r="BR835" s="5"/>
      <c r="BS835" s="5"/>
      <c r="BT835" s="5"/>
      <c r="BU835" s="5"/>
      <c r="BV835" s="5"/>
      <c r="BW835" s="5"/>
      <c r="BX835" s="5"/>
      <c r="BY835" s="5"/>
      <c r="BZ835" s="5"/>
      <c r="CA835" s="5"/>
      <c r="CB835" s="5"/>
      <c r="CC835" s="5"/>
      <c r="CD835" s="5"/>
      <c r="CE835" s="5"/>
      <c r="CF835" s="5"/>
      <c r="CG835" s="5"/>
      <c r="CH835" s="5"/>
      <c r="CI835" s="5"/>
      <c r="CJ835" s="5"/>
      <c r="CK835" s="6"/>
      <c r="CL835" s="6"/>
      <c r="CM835" s="6"/>
      <c r="CN835" s="6"/>
    </row>
    <row r="836" spans="1:92" x14ac:dyDescent="0.25">
      <c r="A836" s="1"/>
      <c r="B836" s="5"/>
      <c r="C836" s="5"/>
      <c r="D836" s="5"/>
      <c r="E836" s="5"/>
      <c r="F836" s="18"/>
      <c r="G836" s="5"/>
      <c r="H836" s="17"/>
      <c r="I836" s="5"/>
      <c r="J836" s="5"/>
      <c r="K836" s="5"/>
      <c r="L836" s="5"/>
      <c r="M836" s="5"/>
      <c r="N836" s="5"/>
      <c r="O836" s="5"/>
      <c r="P836" s="344"/>
      <c r="Q836" s="338"/>
      <c r="R836" s="338"/>
      <c r="S836" s="338"/>
      <c r="T836" s="338"/>
      <c r="U836" s="338"/>
      <c r="V836" s="338"/>
      <c r="W836" s="338"/>
      <c r="X836" s="338"/>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5"/>
      <c r="BK836" s="5"/>
      <c r="BL836" s="5"/>
      <c r="BM836" s="5"/>
      <c r="BN836" s="5"/>
      <c r="BO836" s="5"/>
      <c r="BP836" s="5"/>
      <c r="BQ836" s="5"/>
      <c r="BR836" s="5"/>
      <c r="BS836" s="5"/>
      <c r="BT836" s="5"/>
      <c r="BU836" s="5"/>
      <c r="BV836" s="5"/>
      <c r="BW836" s="5"/>
      <c r="BX836" s="5"/>
      <c r="BY836" s="5"/>
      <c r="BZ836" s="5"/>
      <c r="CA836" s="5"/>
      <c r="CB836" s="5"/>
      <c r="CC836" s="5"/>
      <c r="CD836" s="5"/>
      <c r="CE836" s="5"/>
      <c r="CF836" s="5"/>
      <c r="CG836" s="5"/>
      <c r="CH836" s="5"/>
      <c r="CI836" s="5"/>
      <c r="CJ836" s="5"/>
      <c r="CK836" s="6"/>
      <c r="CL836" s="6"/>
      <c r="CM836" s="6"/>
      <c r="CN836" s="6"/>
    </row>
    <row r="837" spans="1:92" x14ac:dyDescent="0.25">
      <c r="A837" s="1"/>
      <c r="B837" s="5"/>
      <c r="C837" s="5"/>
      <c r="D837" s="5"/>
      <c r="E837" s="5"/>
      <c r="F837" s="18"/>
      <c r="G837" s="5"/>
      <c r="H837" s="17"/>
      <c r="I837" s="5"/>
      <c r="J837" s="5"/>
      <c r="K837" s="5"/>
      <c r="L837" s="5"/>
      <c r="M837" s="5"/>
      <c r="N837" s="5"/>
      <c r="O837" s="5"/>
      <c r="P837" s="344"/>
      <c r="Q837" s="338"/>
      <c r="R837" s="338"/>
      <c r="S837" s="338"/>
      <c r="T837" s="338"/>
      <c r="U837" s="338"/>
      <c r="V837" s="338"/>
      <c r="W837" s="338"/>
      <c r="X837" s="338"/>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c r="BI837" s="5"/>
      <c r="BJ837" s="5"/>
      <c r="BK837" s="5"/>
      <c r="BL837" s="5"/>
      <c r="BM837" s="5"/>
      <c r="BN837" s="5"/>
      <c r="BO837" s="5"/>
      <c r="BP837" s="5"/>
      <c r="BQ837" s="5"/>
      <c r="BR837" s="5"/>
      <c r="BS837" s="5"/>
      <c r="BT837" s="5"/>
      <c r="BU837" s="5"/>
      <c r="BV837" s="5"/>
      <c r="BW837" s="5"/>
      <c r="BX837" s="5"/>
      <c r="BY837" s="5"/>
      <c r="BZ837" s="5"/>
      <c r="CA837" s="5"/>
      <c r="CB837" s="5"/>
      <c r="CC837" s="5"/>
      <c r="CD837" s="5"/>
      <c r="CE837" s="5"/>
      <c r="CF837" s="5"/>
      <c r="CG837" s="5"/>
      <c r="CH837" s="5"/>
      <c r="CI837" s="5"/>
      <c r="CJ837" s="5"/>
      <c r="CK837" s="6"/>
      <c r="CL837" s="6"/>
      <c r="CM837" s="6"/>
      <c r="CN837" s="6"/>
    </row>
    <row r="838" spans="1:92" x14ac:dyDescent="0.25">
      <c r="A838" s="1"/>
      <c r="B838" s="5"/>
      <c r="C838" s="5"/>
      <c r="D838" s="5"/>
      <c r="E838" s="5"/>
      <c r="F838" s="18"/>
      <c r="G838" s="5"/>
      <c r="H838" s="17"/>
      <c r="I838" s="5"/>
      <c r="J838" s="5"/>
      <c r="K838" s="5"/>
      <c r="L838" s="5"/>
      <c r="M838" s="5"/>
      <c r="N838" s="5"/>
      <c r="O838" s="5"/>
      <c r="P838" s="344"/>
      <c r="Q838" s="338"/>
      <c r="R838" s="338"/>
      <c r="S838" s="338"/>
      <c r="T838" s="338"/>
      <c r="U838" s="338"/>
      <c r="V838" s="338"/>
      <c r="W838" s="338"/>
      <c r="X838" s="338"/>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c r="BK838" s="5"/>
      <c r="BL838" s="5"/>
      <c r="BM838" s="5"/>
      <c r="BN838" s="5"/>
      <c r="BO838" s="5"/>
      <c r="BP838" s="5"/>
      <c r="BQ838" s="5"/>
      <c r="BR838" s="5"/>
      <c r="BS838" s="5"/>
      <c r="BT838" s="5"/>
      <c r="BU838" s="5"/>
      <c r="BV838" s="5"/>
      <c r="BW838" s="5"/>
      <c r="BX838" s="5"/>
      <c r="BY838" s="5"/>
      <c r="BZ838" s="5"/>
      <c r="CA838" s="5"/>
      <c r="CB838" s="5"/>
      <c r="CC838" s="5"/>
      <c r="CD838" s="5"/>
      <c r="CE838" s="5"/>
      <c r="CF838" s="5"/>
      <c r="CG838" s="5"/>
      <c r="CH838" s="5"/>
      <c r="CI838" s="5"/>
      <c r="CJ838" s="5"/>
      <c r="CK838" s="6"/>
      <c r="CL838" s="6"/>
      <c r="CM838" s="6"/>
      <c r="CN838" s="6"/>
    </row>
    <row r="839" spans="1:92" x14ac:dyDescent="0.25">
      <c r="A839" s="1"/>
      <c r="B839" s="5"/>
      <c r="C839" s="5"/>
      <c r="D839" s="5"/>
      <c r="E839" s="5"/>
      <c r="F839" s="18"/>
      <c r="G839" s="5"/>
      <c r="H839" s="17"/>
      <c r="I839" s="5"/>
      <c r="J839" s="5"/>
      <c r="K839" s="5"/>
      <c r="L839" s="5"/>
      <c r="M839" s="5"/>
      <c r="N839" s="5"/>
      <c r="O839" s="5"/>
      <c r="P839" s="344"/>
      <c r="Q839" s="338"/>
      <c r="R839" s="338"/>
      <c r="S839" s="338"/>
      <c r="T839" s="338"/>
      <c r="U839" s="338"/>
      <c r="V839" s="338"/>
      <c r="W839" s="338"/>
      <c r="X839" s="338"/>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C839" s="5"/>
      <c r="BD839" s="5"/>
      <c r="BE839" s="5"/>
      <c r="BF839" s="5"/>
      <c r="BG839" s="5"/>
      <c r="BH839" s="5"/>
      <c r="BI839" s="5"/>
      <c r="BJ839" s="5"/>
      <c r="BK839" s="5"/>
      <c r="BL839" s="5"/>
      <c r="BM839" s="5"/>
      <c r="BN839" s="5"/>
      <c r="BO839" s="5"/>
      <c r="BP839" s="5"/>
      <c r="BQ839" s="5"/>
      <c r="BR839" s="5"/>
      <c r="BS839" s="5"/>
      <c r="BT839" s="5"/>
      <c r="BU839" s="5"/>
      <c r="BV839" s="5"/>
      <c r="BW839" s="5"/>
      <c r="BX839" s="5"/>
      <c r="BY839" s="5"/>
      <c r="BZ839" s="5"/>
      <c r="CA839" s="5"/>
      <c r="CB839" s="5"/>
      <c r="CC839" s="5"/>
      <c r="CD839" s="5"/>
      <c r="CE839" s="5"/>
      <c r="CF839" s="5"/>
      <c r="CG839" s="5"/>
      <c r="CH839" s="5"/>
      <c r="CI839" s="5"/>
      <c r="CJ839" s="5"/>
      <c r="CK839" s="6"/>
      <c r="CL839" s="6"/>
      <c r="CM839" s="6"/>
      <c r="CN839" s="6"/>
    </row>
    <row r="840" spans="1:92" x14ac:dyDescent="0.25">
      <c r="A840" s="1"/>
      <c r="B840" s="5"/>
      <c r="C840" s="5"/>
      <c r="D840" s="5"/>
      <c r="E840" s="5"/>
      <c r="F840" s="18"/>
      <c r="G840" s="5"/>
      <c r="H840" s="17"/>
      <c r="I840" s="5"/>
      <c r="J840" s="5"/>
      <c r="K840" s="5"/>
      <c r="L840" s="5"/>
      <c r="M840" s="5"/>
      <c r="N840" s="5"/>
      <c r="O840" s="5"/>
      <c r="P840" s="344"/>
      <c r="Q840" s="338"/>
      <c r="R840" s="338"/>
      <c r="S840" s="338"/>
      <c r="T840" s="338"/>
      <c r="U840" s="338"/>
      <c r="V840" s="338"/>
      <c r="W840" s="338"/>
      <c r="X840" s="338"/>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c r="BH840" s="5"/>
      <c r="BI840" s="5"/>
      <c r="BJ840" s="5"/>
      <c r="BK840" s="5"/>
      <c r="BL840" s="5"/>
      <c r="BM840" s="5"/>
      <c r="BN840" s="5"/>
      <c r="BO840" s="5"/>
      <c r="BP840" s="5"/>
      <c r="BQ840" s="5"/>
      <c r="BR840" s="5"/>
      <c r="BS840" s="5"/>
      <c r="BT840" s="5"/>
      <c r="BU840" s="5"/>
      <c r="BV840" s="5"/>
      <c r="BW840" s="5"/>
      <c r="BX840" s="5"/>
      <c r="BY840" s="5"/>
      <c r="BZ840" s="5"/>
      <c r="CA840" s="5"/>
      <c r="CB840" s="5"/>
      <c r="CC840" s="5"/>
      <c r="CD840" s="5"/>
      <c r="CE840" s="5"/>
      <c r="CF840" s="5"/>
      <c r="CG840" s="5"/>
      <c r="CH840" s="5"/>
      <c r="CI840" s="5"/>
      <c r="CJ840" s="5"/>
      <c r="CK840" s="6"/>
      <c r="CL840" s="6"/>
      <c r="CM840" s="6"/>
      <c r="CN840" s="6"/>
    </row>
    <row r="841" spans="1:92" x14ac:dyDescent="0.25">
      <c r="A841" s="1"/>
      <c r="B841" s="5"/>
      <c r="C841" s="5"/>
      <c r="D841" s="5"/>
      <c r="E841" s="5"/>
      <c r="F841" s="18"/>
      <c r="G841" s="5"/>
      <c r="H841" s="17"/>
      <c r="I841" s="5"/>
      <c r="J841" s="5"/>
      <c r="K841" s="5"/>
      <c r="L841" s="5"/>
      <c r="M841" s="5"/>
      <c r="N841" s="5"/>
      <c r="O841" s="5"/>
      <c r="P841" s="344"/>
      <c r="Q841" s="338"/>
      <c r="R841" s="338"/>
      <c r="S841" s="338"/>
      <c r="T841" s="338"/>
      <c r="U841" s="338"/>
      <c r="V841" s="338"/>
      <c r="W841" s="338"/>
      <c r="X841" s="338"/>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5"/>
      <c r="BK841" s="5"/>
      <c r="BL841" s="5"/>
      <c r="BM841" s="5"/>
      <c r="BN841" s="5"/>
      <c r="BO841" s="5"/>
      <c r="BP841" s="5"/>
      <c r="BQ841" s="5"/>
      <c r="BR841" s="5"/>
      <c r="BS841" s="5"/>
      <c r="BT841" s="5"/>
      <c r="BU841" s="5"/>
      <c r="BV841" s="5"/>
      <c r="BW841" s="5"/>
      <c r="BX841" s="5"/>
      <c r="BY841" s="5"/>
      <c r="BZ841" s="5"/>
      <c r="CA841" s="5"/>
      <c r="CB841" s="5"/>
      <c r="CC841" s="5"/>
      <c r="CD841" s="5"/>
      <c r="CE841" s="5"/>
      <c r="CF841" s="5"/>
      <c r="CG841" s="5"/>
      <c r="CH841" s="5"/>
      <c r="CI841" s="5"/>
      <c r="CJ841" s="5"/>
      <c r="CK841" s="6"/>
      <c r="CL841" s="6"/>
      <c r="CM841" s="6"/>
      <c r="CN841" s="6"/>
    </row>
    <row r="842" spans="1:92" x14ac:dyDescent="0.25">
      <c r="A842" s="1"/>
      <c r="B842" s="5"/>
      <c r="C842" s="5"/>
      <c r="D842" s="5"/>
      <c r="E842" s="5"/>
      <c r="F842" s="18"/>
      <c r="G842" s="5"/>
      <c r="H842" s="17"/>
      <c r="I842" s="5"/>
      <c r="J842" s="5"/>
      <c r="K842" s="5"/>
      <c r="L842" s="5"/>
      <c r="M842" s="5"/>
      <c r="N842" s="5"/>
      <c r="O842" s="5"/>
      <c r="P842" s="344"/>
      <c r="Q842" s="338"/>
      <c r="R842" s="338"/>
      <c r="S842" s="338"/>
      <c r="T842" s="338"/>
      <c r="U842" s="338"/>
      <c r="V842" s="338"/>
      <c r="W842" s="338"/>
      <c r="X842" s="338"/>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c r="BI842" s="5"/>
      <c r="BJ842" s="5"/>
      <c r="BK842" s="5"/>
      <c r="BL842" s="5"/>
      <c r="BM842" s="5"/>
      <c r="BN842" s="5"/>
      <c r="BO842" s="5"/>
      <c r="BP842" s="5"/>
      <c r="BQ842" s="5"/>
      <c r="BR842" s="5"/>
      <c r="BS842" s="5"/>
      <c r="BT842" s="5"/>
      <c r="BU842" s="5"/>
      <c r="BV842" s="5"/>
      <c r="BW842" s="5"/>
      <c r="BX842" s="5"/>
      <c r="BY842" s="5"/>
      <c r="BZ842" s="5"/>
      <c r="CA842" s="5"/>
      <c r="CB842" s="5"/>
      <c r="CC842" s="5"/>
      <c r="CD842" s="5"/>
      <c r="CE842" s="5"/>
      <c r="CF842" s="5"/>
      <c r="CG842" s="5"/>
      <c r="CH842" s="5"/>
      <c r="CI842" s="5"/>
      <c r="CJ842" s="5"/>
      <c r="CK842" s="6"/>
      <c r="CL842" s="6"/>
      <c r="CM842" s="6"/>
      <c r="CN842" s="6"/>
    </row>
    <row r="843" spans="1:92" x14ac:dyDescent="0.25">
      <c r="A843" s="1"/>
      <c r="B843" s="5"/>
      <c r="C843" s="5"/>
      <c r="D843" s="5"/>
      <c r="E843" s="5"/>
      <c r="F843" s="18"/>
      <c r="G843" s="5"/>
      <c r="H843" s="17"/>
      <c r="I843" s="5"/>
      <c r="J843" s="5"/>
      <c r="K843" s="5"/>
      <c r="L843" s="5"/>
      <c r="M843" s="5"/>
      <c r="N843" s="5"/>
      <c r="O843" s="5"/>
      <c r="P843" s="344"/>
      <c r="Q843" s="338"/>
      <c r="R843" s="338"/>
      <c r="S843" s="338"/>
      <c r="T843" s="338"/>
      <c r="U843" s="338"/>
      <c r="V843" s="338"/>
      <c r="W843" s="338"/>
      <c r="X843" s="338"/>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5"/>
      <c r="BH843" s="5"/>
      <c r="BI843" s="5"/>
      <c r="BJ843" s="5"/>
      <c r="BK843" s="5"/>
      <c r="BL843" s="5"/>
      <c r="BM843" s="5"/>
      <c r="BN843" s="5"/>
      <c r="BO843" s="5"/>
      <c r="BP843" s="5"/>
      <c r="BQ843" s="5"/>
      <c r="BR843" s="5"/>
      <c r="BS843" s="5"/>
      <c r="BT843" s="5"/>
      <c r="BU843" s="5"/>
      <c r="BV843" s="5"/>
      <c r="BW843" s="5"/>
      <c r="BX843" s="5"/>
      <c r="BY843" s="5"/>
      <c r="BZ843" s="5"/>
      <c r="CA843" s="5"/>
      <c r="CB843" s="5"/>
      <c r="CC843" s="5"/>
      <c r="CD843" s="5"/>
      <c r="CE843" s="5"/>
      <c r="CF843" s="5"/>
      <c r="CG843" s="5"/>
      <c r="CH843" s="5"/>
      <c r="CI843" s="5"/>
      <c r="CJ843" s="5"/>
      <c r="CK843" s="6"/>
      <c r="CL843" s="6"/>
      <c r="CM843" s="6"/>
      <c r="CN843" s="6"/>
    </row>
    <row r="844" spans="1:92" x14ac:dyDescent="0.25">
      <c r="A844" s="1"/>
      <c r="B844" s="5"/>
      <c r="C844" s="5"/>
      <c r="D844" s="5"/>
      <c r="E844" s="5"/>
      <c r="F844" s="18"/>
      <c r="G844" s="5"/>
      <c r="H844" s="17"/>
      <c r="I844" s="5"/>
      <c r="J844" s="5"/>
      <c r="K844" s="5"/>
      <c r="L844" s="5"/>
      <c r="M844" s="5"/>
      <c r="N844" s="5"/>
      <c r="O844" s="5"/>
      <c r="P844" s="344"/>
      <c r="Q844" s="338"/>
      <c r="R844" s="338"/>
      <c r="S844" s="338"/>
      <c r="T844" s="338"/>
      <c r="U844" s="338"/>
      <c r="V844" s="338"/>
      <c r="W844" s="338"/>
      <c r="X844" s="338"/>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5"/>
      <c r="BH844" s="5"/>
      <c r="BI844" s="5"/>
      <c r="BJ844" s="5"/>
      <c r="BK844" s="5"/>
      <c r="BL844" s="5"/>
      <c r="BM844" s="5"/>
      <c r="BN844" s="5"/>
      <c r="BO844" s="5"/>
      <c r="BP844" s="5"/>
      <c r="BQ844" s="5"/>
      <c r="BR844" s="5"/>
      <c r="BS844" s="5"/>
      <c r="BT844" s="5"/>
      <c r="BU844" s="5"/>
      <c r="BV844" s="5"/>
      <c r="BW844" s="5"/>
      <c r="BX844" s="5"/>
      <c r="BY844" s="5"/>
      <c r="BZ844" s="5"/>
      <c r="CA844" s="5"/>
      <c r="CB844" s="5"/>
      <c r="CC844" s="5"/>
      <c r="CD844" s="5"/>
      <c r="CE844" s="5"/>
      <c r="CF844" s="5"/>
      <c r="CG844" s="5"/>
      <c r="CH844" s="5"/>
      <c r="CI844" s="5"/>
      <c r="CJ844" s="5"/>
      <c r="CK844" s="6"/>
      <c r="CL844" s="6"/>
      <c r="CM844" s="6"/>
      <c r="CN844" s="6"/>
    </row>
    <row r="845" spans="1:92" x14ac:dyDescent="0.25">
      <c r="A845" s="1"/>
      <c r="B845" s="5"/>
      <c r="C845" s="5"/>
      <c r="D845" s="5"/>
      <c r="E845" s="5"/>
      <c r="F845" s="18"/>
      <c r="G845" s="5"/>
      <c r="H845" s="17"/>
      <c r="I845" s="5"/>
      <c r="J845" s="5"/>
      <c r="K845" s="5"/>
      <c r="L845" s="5"/>
      <c r="M845" s="5"/>
      <c r="N845" s="5"/>
      <c r="O845" s="5"/>
      <c r="P845" s="344"/>
      <c r="Q845" s="338"/>
      <c r="R845" s="338"/>
      <c r="S845" s="338"/>
      <c r="T845" s="338"/>
      <c r="U845" s="338"/>
      <c r="V845" s="338"/>
      <c r="W845" s="338"/>
      <c r="X845" s="338"/>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5"/>
      <c r="BF845" s="5"/>
      <c r="BG845" s="5"/>
      <c r="BH845" s="5"/>
      <c r="BI845" s="5"/>
      <c r="BJ845" s="5"/>
      <c r="BK845" s="5"/>
      <c r="BL845" s="5"/>
      <c r="BM845" s="5"/>
      <c r="BN845" s="5"/>
      <c r="BO845" s="5"/>
      <c r="BP845" s="5"/>
      <c r="BQ845" s="5"/>
      <c r="BR845" s="5"/>
      <c r="BS845" s="5"/>
      <c r="BT845" s="5"/>
      <c r="BU845" s="5"/>
      <c r="BV845" s="5"/>
      <c r="BW845" s="5"/>
      <c r="BX845" s="5"/>
      <c r="BY845" s="5"/>
      <c r="BZ845" s="5"/>
      <c r="CA845" s="5"/>
      <c r="CB845" s="5"/>
      <c r="CC845" s="5"/>
      <c r="CD845" s="5"/>
      <c r="CE845" s="5"/>
      <c r="CF845" s="5"/>
      <c r="CG845" s="5"/>
      <c r="CH845" s="5"/>
      <c r="CI845" s="5"/>
      <c r="CJ845" s="5"/>
      <c r="CK845" s="6"/>
      <c r="CL845" s="6"/>
      <c r="CM845" s="6"/>
      <c r="CN845" s="6"/>
    </row>
    <row r="846" spans="1:92" x14ac:dyDescent="0.25">
      <c r="A846" s="1"/>
      <c r="B846" s="5"/>
      <c r="C846" s="5"/>
      <c r="D846" s="5"/>
      <c r="E846" s="5"/>
      <c r="F846" s="18"/>
      <c r="G846" s="5"/>
      <c r="H846" s="17"/>
      <c r="I846" s="5"/>
      <c r="J846" s="5"/>
      <c r="K846" s="5"/>
      <c r="L846" s="5"/>
      <c r="M846" s="5"/>
      <c r="N846" s="5"/>
      <c r="O846" s="5"/>
      <c r="P846" s="344"/>
      <c r="Q846" s="338"/>
      <c r="R846" s="338"/>
      <c r="S846" s="338"/>
      <c r="T846" s="338"/>
      <c r="U846" s="338"/>
      <c r="V846" s="338"/>
      <c r="W846" s="338"/>
      <c r="X846" s="338"/>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5"/>
      <c r="BH846" s="5"/>
      <c r="BI846" s="5"/>
      <c r="BJ846" s="5"/>
      <c r="BK846" s="5"/>
      <c r="BL846" s="5"/>
      <c r="BM846" s="5"/>
      <c r="BN846" s="5"/>
      <c r="BO846" s="5"/>
      <c r="BP846" s="5"/>
      <c r="BQ846" s="5"/>
      <c r="BR846" s="5"/>
      <c r="BS846" s="5"/>
      <c r="BT846" s="5"/>
      <c r="BU846" s="5"/>
      <c r="BV846" s="5"/>
      <c r="BW846" s="5"/>
      <c r="BX846" s="5"/>
      <c r="BY846" s="5"/>
      <c r="BZ846" s="5"/>
      <c r="CA846" s="5"/>
      <c r="CB846" s="5"/>
      <c r="CC846" s="5"/>
      <c r="CD846" s="5"/>
      <c r="CE846" s="5"/>
      <c r="CF846" s="5"/>
      <c r="CG846" s="5"/>
      <c r="CH846" s="5"/>
      <c r="CI846" s="5"/>
      <c r="CJ846" s="5"/>
      <c r="CK846" s="6"/>
      <c r="CL846" s="6"/>
      <c r="CM846" s="6"/>
      <c r="CN846" s="6"/>
    </row>
    <row r="847" spans="1:92" x14ac:dyDescent="0.25">
      <c r="A847" s="1"/>
      <c r="B847" s="5"/>
      <c r="C847" s="5"/>
      <c r="D847" s="5"/>
      <c r="E847" s="5"/>
      <c r="F847" s="18"/>
      <c r="G847" s="5"/>
      <c r="H847" s="17"/>
      <c r="I847" s="5"/>
      <c r="J847" s="5"/>
      <c r="K847" s="5"/>
      <c r="L847" s="5"/>
      <c r="M847" s="5"/>
      <c r="N847" s="5"/>
      <c r="O847" s="5"/>
      <c r="P847" s="344"/>
      <c r="Q847" s="338"/>
      <c r="R847" s="338"/>
      <c r="S847" s="338"/>
      <c r="T847" s="338"/>
      <c r="U847" s="338"/>
      <c r="V847" s="338"/>
      <c r="W847" s="338"/>
      <c r="X847" s="338"/>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5"/>
      <c r="BV847" s="5"/>
      <c r="BW847" s="5"/>
      <c r="BX847" s="5"/>
      <c r="BY847" s="5"/>
      <c r="BZ847" s="5"/>
      <c r="CA847" s="5"/>
      <c r="CB847" s="5"/>
      <c r="CC847" s="5"/>
      <c r="CD847" s="5"/>
      <c r="CE847" s="5"/>
      <c r="CF847" s="5"/>
      <c r="CG847" s="5"/>
      <c r="CH847" s="5"/>
      <c r="CI847" s="5"/>
      <c r="CJ847" s="5"/>
      <c r="CK847" s="6"/>
      <c r="CL847" s="6"/>
      <c r="CM847" s="6"/>
      <c r="CN847" s="6"/>
    </row>
    <row r="848" spans="1:92" x14ac:dyDescent="0.25">
      <c r="A848" s="1"/>
      <c r="B848" s="5"/>
      <c r="C848" s="5"/>
      <c r="D848" s="5"/>
      <c r="E848" s="5"/>
      <c r="F848" s="18"/>
      <c r="G848" s="5"/>
      <c r="H848" s="17"/>
      <c r="I848" s="5"/>
      <c r="J848" s="5"/>
      <c r="K848" s="5"/>
      <c r="L848" s="5"/>
      <c r="M848" s="5"/>
      <c r="N848" s="5"/>
      <c r="O848" s="5"/>
      <c r="P848" s="344"/>
      <c r="Q848" s="338"/>
      <c r="R848" s="338"/>
      <c r="S848" s="338"/>
      <c r="T848" s="338"/>
      <c r="U848" s="338"/>
      <c r="V848" s="338"/>
      <c r="W848" s="338"/>
      <c r="X848" s="338"/>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5"/>
      <c r="BO848" s="5"/>
      <c r="BP848" s="5"/>
      <c r="BQ848" s="5"/>
      <c r="BR848" s="5"/>
      <c r="BS848" s="5"/>
      <c r="BT848" s="5"/>
      <c r="BU848" s="5"/>
      <c r="BV848" s="5"/>
      <c r="BW848" s="5"/>
      <c r="BX848" s="5"/>
      <c r="BY848" s="5"/>
      <c r="BZ848" s="5"/>
      <c r="CA848" s="5"/>
      <c r="CB848" s="5"/>
      <c r="CC848" s="5"/>
      <c r="CD848" s="5"/>
      <c r="CE848" s="5"/>
      <c r="CF848" s="5"/>
      <c r="CG848" s="5"/>
      <c r="CH848" s="5"/>
      <c r="CI848" s="5"/>
      <c r="CJ848" s="5"/>
      <c r="CK848" s="6"/>
      <c r="CL848" s="6"/>
      <c r="CM848" s="6"/>
      <c r="CN848" s="6"/>
    </row>
    <row r="849" spans="1:92" x14ac:dyDescent="0.25">
      <c r="A849" s="1"/>
      <c r="B849" s="5"/>
      <c r="C849" s="5"/>
      <c r="D849" s="5"/>
      <c r="E849" s="5"/>
      <c r="F849" s="18"/>
      <c r="G849" s="5"/>
      <c r="H849" s="17"/>
      <c r="I849" s="5"/>
      <c r="J849" s="5"/>
      <c r="K849" s="5"/>
      <c r="L849" s="5"/>
      <c r="M849" s="5"/>
      <c r="N849" s="5"/>
      <c r="O849" s="5"/>
      <c r="P849" s="344"/>
      <c r="Q849" s="338"/>
      <c r="R849" s="338"/>
      <c r="S849" s="338"/>
      <c r="T849" s="338"/>
      <c r="U849" s="338"/>
      <c r="V849" s="338"/>
      <c r="W849" s="338"/>
      <c r="X849" s="338"/>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5"/>
      <c r="BC849" s="5"/>
      <c r="BD849" s="5"/>
      <c r="BE849" s="5"/>
      <c r="BF849" s="5"/>
      <c r="BG849" s="5"/>
      <c r="BH849" s="5"/>
      <c r="BI849" s="5"/>
      <c r="BJ849" s="5"/>
      <c r="BK849" s="5"/>
      <c r="BL849" s="5"/>
      <c r="BM849" s="5"/>
      <c r="BN849" s="5"/>
      <c r="BO849" s="5"/>
      <c r="BP849" s="5"/>
      <c r="BQ849" s="5"/>
      <c r="BR849" s="5"/>
      <c r="BS849" s="5"/>
      <c r="BT849" s="5"/>
      <c r="BU849" s="5"/>
      <c r="BV849" s="5"/>
      <c r="BW849" s="5"/>
      <c r="BX849" s="5"/>
      <c r="BY849" s="5"/>
      <c r="BZ849" s="5"/>
      <c r="CA849" s="5"/>
      <c r="CB849" s="5"/>
      <c r="CC849" s="5"/>
      <c r="CD849" s="5"/>
      <c r="CE849" s="5"/>
      <c r="CF849" s="5"/>
      <c r="CG849" s="5"/>
      <c r="CH849" s="5"/>
      <c r="CI849" s="5"/>
      <c r="CJ849" s="5"/>
      <c r="CK849" s="6"/>
      <c r="CL849" s="6"/>
      <c r="CM849" s="6"/>
      <c r="CN849" s="6"/>
    </row>
    <row r="850" spans="1:92" x14ac:dyDescent="0.25">
      <c r="A850" s="1"/>
      <c r="B850" s="5"/>
      <c r="C850" s="5"/>
      <c r="D850" s="5"/>
      <c r="E850" s="5"/>
      <c r="F850" s="18"/>
      <c r="G850" s="5"/>
      <c r="H850" s="17"/>
      <c r="I850" s="5"/>
      <c r="J850" s="5"/>
      <c r="K850" s="5"/>
      <c r="L850" s="5"/>
      <c r="M850" s="5"/>
      <c r="N850" s="5"/>
      <c r="O850" s="5"/>
      <c r="P850" s="344"/>
      <c r="Q850" s="338"/>
      <c r="R850" s="338"/>
      <c r="S850" s="338"/>
      <c r="T850" s="338"/>
      <c r="U850" s="338"/>
      <c r="V850" s="338"/>
      <c r="W850" s="338"/>
      <c r="X850" s="338"/>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5"/>
      <c r="BH850" s="5"/>
      <c r="BI850" s="5"/>
      <c r="BJ850" s="5"/>
      <c r="BK850" s="5"/>
      <c r="BL850" s="5"/>
      <c r="BM850" s="5"/>
      <c r="BN850" s="5"/>
      <c r="BO850" s="5"/>
      <c r="BP850" s="5"/>
      <c r="BQ850" s="5"/>
      <c r="BR850" s="5"/>
      <c r="BS850" s="5"/>
      <c r="BT850" s="5"/>
      <c r="BU850" s="5"/>
      <c r="BV850" s="5"/>
      <c r="BW850" s="5"/>
      <c r="BX850" s="5"/>
      <c r="BY850" s="5"/>
      <c r="BZ850" s="5"/>
      <c r="CA850" s="5"/>
      <c r="CB850" s="5"/>
      <c r="CC850" s="5"/>
      <c r="CD850" s="5"/>
      <c r="CE850" s="5"/>
      <c r="CF850" s="5"/>
      <c r="CG850" s="5"/>
      <c r="CH850" s="5"/>
      <c r="CI850" s="5"/>
      <c r="CJ850" s="5"/>
      <c r="CK850" s="6"/>
      <c r="CL850" s="6"/>
      <c r="CM850" s="6"/>
      <c r="CN850" s="6"/>
    </row>
    <row r="851" spans="1:92" x14ac:dyDescent="0.25">
      <c r="A851" s="1"/>
      <c r="B851" s="5"/>
      <c r="C851" s="5"/>
      <c r="D851" s="5"/>
      <c r="E851" s="5"/>
      <c r="F851" s="18"/>
      <c r="G851" s="5"/>
      <c r="H851" s="17"/>
      <c r="I851" s="5"/>
      <c r="J851" s="5"/>
      <c r="K851" s="5"/>
      <c r="L851" s="5"/>
      <c r="M851" s="5"/>
      <c r="N851" s="5"/>
      <c r="O851" s="5"/>
      <c r="P851" s="344"/>
      <c r="Q851" s="338"/>
      <c r="R851" s="338"/>
      <c r="S851" s="338"/>
      <c r="T851" s="338"/>
      <c r="U851" s="338"/>
      <c r="V851" s="338"/>
      <c r="W851" s="338"/>
      <c r="X851" s="338"/>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5"/>
      <c r="BC851" s="5"/>
      <c r="BD851" s="5"/>
      <c r="BE851" s="5"/>
      <c r="BF851" s="5"/>
      <c r="BG851" s="5"/>
      <c r="BH851" s="5"/>
      <c r="BI851" s="5"/>
      <c r="BJ851" s="5"/>
      <c r="BK851" s="5"/>
      <c r="BL851" s="5"/>
      <c r="BM851" s="5"/>
      <c r="BN851" s="5"/>
      <c r="BO851" s="5"/>
      <c r="BP851" s="5"/>
      <c r="BQ851" s="5"/>
      <c r="BR851" s="5"/>
      <c r="BS851" s="5"/>
      <c r="BT851" s="5"/>
      <c r="BU851" s="5"/>
      <c r="BV851" s="5"/>
      <c r="BW851" s="5"/>
      <c r="BX851" s="5"/>
      <c r="BY851" s="5"/>
      <c r="BZ851" s="5"/>
      <c r="CA851" s="5"/>
      <c r="CB851" s="5"/>
      <c r="CC851" s="5"/>
      <c r="CD851" s="5"/>
      <c r="CE851" s="5"/>
      <c r="CF851" s="5"/>
      <c r="CG851" s="5"/>
      <c r="CH851" s="5"/>
      <c r="CI851" s="5"/>
      <c r="CJ851" s="5"/>
      <c r="CK851" s="6"/>
      <c r="CL851" s="6"/>
      <c r="CM851" s="6"/>
      <c r="CN851" s="6"/>
    </row>
    <row r="852" spans="1:92" x14ac:dyDescent="0.25">
      <c r="A852" s="1"/>
      <c r="B852" s="5"/>
      <c r="C852" s="5"/>
      <c r="D852" s="5"/>
      <c r="E852" s="5"/>
      <c r="F852" s="18"/>
      <c r="G852" s="5"/>
      <c r="H852" s="17"/>
      <c r="I852" s="5"/>
      <c r="J852" s="5"/>
      <c r="K852" s="5"/>
      <c r="L852" s="5"/>
      <c r="M852" s="5"/>
      <c r="N852" s="5"/>
      <c r="O852" s="5"/>
      <c r="P852" s="344"/>
      <c r="Q852" s="338"/>
      <c r="R852" s="338"/>
      <c r="S852" s="338"/>
      <c r="T852" s="338"/>
      <c r="U852" s="338"/>
      <c r="V852" s="338"/>
      <c r="W852" s="338"/>
      <c r="X852" s="338"/>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c r="BI852" s="5"/>
      <c r="BJ852" s="5"/>
      <c r="BK852" s="5"/>
      <c r="BL852" s="5"/>
      <c r="BM852" s="5"/>
      <c r="BN852" s="5"/>
      <c r="BO852" s="5"/>
      <c r="BP852" s="5"/>
      <c r="BQ852" s="5"/>
      <c r="BR852" s="5"/>
      <c r="BS852" s="5"/>
      <c r="BT852" s="5"/>
      <c r="BU852" s="5"/>
      <c r="BV852" s="5"/>
      <c r="BW852" s="5"/>
      <c r="BX852" s="5"/>
      <c r="BY852" s="5"/>
      <c r="BZ852" s="5"/>
      <c r="CA852" s="5"/>
      <c r="CB852" s="5"/>
      <c r="CC852" s="5"/>
      <c r="CD852" s="5"/>
      <c r="CE852" s="5"/>
      <c r="CF852" s="5"/>
      <c r="CG852" s="5"/>
      <c r="CH852" s="5"/>
      <c r="CI852" s="5"/>
      <c r="CJ852" s="5"/>
      <c r="CK852" s="6"/>
      <c r="CL852" s="6"/>
      <c r="CM852" s="6"/>
      <c r="CN852" s="6"/>
    </row>
    <row r="853" spans="1:92" x14ac:dyDescent="0.25">
      <c r="A853" s="1"/>
      <c r="B853" s="5"/>
      <c r="C853" s="5"/>
      <c r="D853" s="5"/>
      <c r="E853" s="5"/>
      <c r="F853" s="18"/>
      <c r="G853" s="5"/>
      <c r="H853" s="17"/>
      <c r="I853" s="5"/>
      <c r="J853" s="5"/>
      <c r="K853" s="5"/>
      <c r="L853" s="5"/>
      <c r="M853" s="5"/>
      <c r="N853" s="5"/>
      <c r="O853" s="5"/>
      <c r="P853" s="344"/>
      <c r="Q853" s="338"/>
      <c r="R853" s="338"/>
      <c r="S853" s="338"/>
      <c r="T853" s="338"/>
      <c r="U853" s="338"/>
      <c r="V853" s="338"/>
      <c r="W853" s="338"/>
      <c r="X853" s="338"/>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5"/>
      <c r="BV853" s="5"/>
      <c r="BW853" s="5"/>
      <c r="BX853" s="5"/>
      <c r="BY853" s="5"/>
      <c r="BZ853" s="5"/>
      <c r="CA853" s="5"/>
      <c r="CB853" s="5"/>
      <c r="CC853" s="5"/>
      <c r="CD853" s="5"/>
      <c r="CE853" s="5"/>
      <c r="CF853" s="5"/>
      <c r="CG853" s="5"/>
      <c r="CH853" s="5"/>
      <c r="CI853" s="5"/>
      <c r="CJ853" s="5"/>
      <c r="CK853" s="6"/>
      <c r="CL853" s="6"/>
      <c r="CM853" s="6"/>
      <c r="CN853" s="6"/>
    </row>
    <row r="854" spans="1:92" x14ac:dyDescent="0.25">
      <c r="A854" s="1"/>
      <c r="B854" s="5"/>
      <c r="C854" s="5"/>
      <c r="D854" s="5"/>
      <c r="E854" s="5"/>
      <c r="F854" s="18"/>
      <c r="G854" s="5"/>
      <c r="H854" s="17"/>
      <c r="I854" s="5"/>
      <c r="J854" s="5"/>
      <c r="K854" s="5"/>
      <c r="L854" s="5"/>
      <c r="M854" s="5"/>
      <c r="N854" s="5"/>
      <c r="O854" s="5"/>
      <c r="P854" s="344"/>
      <c r="Q854" s="338"/>
      <c r="R854" s="338"/>
      <c r="S854" s="338"/>
      <c r="T854" s="338"/>
      <c r="U854" s="338"/>
      <c r="V854" s="338"/>
      <c r="W854" s="338"/>
      <c r="X854" s="338"/>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c r="BR854" s="5"/>
      <c r="BS854" s="5"/>
      <c r="BT854" s="5"/>
      <c r="BU854" s="5"/>
      <c r="BV854" s="5"/>
      <c r="BW854" s="5"/>
      <c r="BX854" s="5"/>
      <c r="BY854" s="5"/>
      <c r="BZ854" s="5"/>
      <c r="CA854" s="5"/>
      <c r="CB854" s="5"/>
      <c r="CC854" s="5"/>
      <c r="CD854" s="5"/>
      <c r="CE854" s="5"/>
      <c r="CF854" s="5"/>
      <c r="CG854" s="5"/>
      <c r="CH854" s="5"/>
      <c r="CI854" s="5"/>
      <c r="CJ854" s="5"/>
      <c r="CK854" s="6"/>
      <c r="CL854" s="6"/>
      <c r="CM854" s="6"/>
      <c r="CN854" s="6"/>
    </row>
    <row r="855" spans="1:92" x14ac:dyDescent="0.25">
      <c r="A855" s="1"/>
      <c r="B855" s="5"/>
      <c r="C855" s="5"/>
      <c r="D855" s="5"/>
      <c r="E855" s="5"/>
      <c r="F855" s="18"/>
      <c r="G855" s="5"/>
      <c r="H855" s="17"/>
      <c r="I855" s="5"/>
      <c r="J855" s="5"/>
      <c r="K855" s="5"/>
      <c r="L855" s="5"/>
      <c r="M855" s="5"/>
      <c r="N855" s="5"/>
      <c r="O855" s="5"/>
      <c r="P855" s="344"/>
      <c r="Q855" s="338"/>
      <c r="R855" s="338"/>
      <c r="S855" s="338"/>
      <c r="T855" s="338"/>
      <c r="U855" s="338"/>
      <c r="V855" s="338"/>
      <c r="W855" s="338"/>
      <c r="X855" s="338"/>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5"/>
      <c r="BC855" s="5"/>
      <c r="BD855" s="5"/>
      <c r="BE855" s="5"/>
      <c r="BF855" s="5"/>
      <c r="BG855" s="5"/>
      <c r="BH855" s="5"/>
      <c r="BI855" s="5"/>
      <c r="BJ855" s="5"/>
      <c r="BK855" s="5"/>
      <c r="BL855" s="5"/>
      <c r="BM855" s="5"/>
      <c r="BN855" s="5"/>
      <c r="BO855" s="5"/>
      <c r="BP855" s="5"/>
      <c r="BQ855" s="5"/>
      <c r="BR855" s="5"/>
      <c r="BS855" s="5"/>
      <c r="BT855" s="5"/>
      <c r="BU855" s="5"/>
      <c r="BV855" s="5"/>
      <c r="BW855" s="5"/>
      <c r="BX855" s="5"/>
      <c r="BY855" s="5"/>
      <c r="BZ855" s="5"/>
      <c r="CA855" s="5"/>
      <c r="CB855" s="5"/>
      <c r="CC855" s="5"/>
      <c r="CD855" s="5"/>
      <c r="CE855" s="5"/>
      <c r="CF855" s="5"/>
      <c r="CG855" s="5"/>
      <c r="CH855" s="5"/>
      <c r="CI855" s="5"/>
      <c r="CJ855" s="5"/>
      <c r="CK855" s="6"/>
      <c r="CL855" s="6"/>
      <c r="CM855" s="6"/>
      <c r="CN855" s="6"/>
    </row>
    <row r="856" spans="1:92" x14ac:dyDescent="0.25">
      <c r="A856" s="1"/>
      <c r="B856" s="5"/>
      <c r="C856" s="5"/>
      <c r="D856" s="5"/>
      <c r="E856" s="5"/>
      <c r="F856" s="18"/>
      <c r="G856" s="5"/>
      <c r="H856" s="17"/>
      <c r="I856" s="5"/>
      <c r="J856" s="5"/>
      <c r="K856" s="5"/>
      <c r="L856" s="5"/>
      <c r="M856" s="5"/>
      <c r="N856" s="5"/>
      <c r="O856" s="5"/>
      <c r="P856" s="344"/>
      <c r="Q856" s="338"/>
      <c r="R856" s="338"/>
      <c r="S856" s="338"/>
      <c r="T856" s="338"/>
      <c r="U856" s="338"/>
      <c r="V856" s="338"/>
      <c r="W856" s="338"/>
      <c r="X856" s="338"/>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5"/>
      <c r="BH856" s="5"/>
      <c r="BI856" s="5"/>
      <c r="BJ856" s="5"/>
      <c r="BK856" s="5"/>
      <c r="BL856" s="5"/>
      <c r="BM856" s="5"/>
      <c r="BN856" s="5"/>
      <c r="BO856" s="5"/>
      <c r="BP856" s="5"/>
      <c r="BQ856" s="5"/>
      <c r="BR856" s="5"/>
      <c r="BS856" s="5"/>
      <c r="BT856" s="5"/>
      <c r="BU856" s="5"/>
      <c r="BV856" s="5"/>
      <c r="BW856" s="5"/>
      <c r="BX856" s="5"/>
      <c r="BY856" s="5"/>
      <c r="BZ856" s="5"/>
      <c r="CA856" s="5"/>
      <c r="CB856" s="5"/>
      <c r="CC856" s="5"/>
      <c r="CD856" s="5"/>
      <c r="CE856" s="5"/>
      <c r="CF856" s="5"/>
      <c r="CG856" s="5"/>
      <c r="CH856" s="5"/>
      <c r="CI856" s="5"/>
      <c r="CJ856" s="5"/>
      <c r="CK856" s="6"/>
      <c r="CL856" s="6"/>
      <c r="CM856" s="6"/>
      <c r="CN856" s="6"/>
    </row>
    <row r="857" spans="1:92" x14ac:dyDescent="0.25">
      <c r="A857" s="1"/>
      <c r="B857" s="5"/>
      <c r="C857" s="5"/>
      <c r="D857" s="5"/>
      <c r="E857" s="5"/>
      <c r="F857" s="18"/>
      <c r="G857" s="5"/>
      <c r="H857" s="17"/>
      <c r="I857" s="5"/>
      <c r="J857" s="5"/>
      <c r="K857" s="5"/>
      <c r="L857" s="5"/>
      <c r="M857" s="5"/>
      <c r="N857" s="5"/>
      <c r="O857" s="5"/>
      <c r="P857" s="344"/>
      <c r="Q857" s="338"/>
      <c r="R857" s="338"/>
      <c r="S857" s="338"/>
      <c r="T857" s="338"/>
      <c r="U857" s="338"/>
      <c r="V857" s="338"/>
      <c r="W857" s="338"/>
      <c r="X857" s="338"/>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5"/>
      <c r="BC857" s="5"/>
      <c r="BD857" s="5"/>
      <c r="BE857" s="5"/>
      <c r="BF857" s="5"/>
      <c r="BG857" s="5"/>
      <c r="BH857" s="5"/>
      <c r="BI857" s="5"/>
      <c r="BJ857" s="5"/>
      <c r="BK857" s="5"/>
      <c r="BL857" s="5"/>
      <c r="BM857" s="5"/>
      <c r="BN857" s="5"/>
      <c r="BO857" s="5"/>
      <c r="BP857" s="5"/>
      <c r="BQ857" s="5"/>
      <c r="BR857" s="5"/>
      <c r="BS857" s="5"/>
      <c r="BT857" s="5"/>
      <c r="BU857" s="5"/>
      <c r="BV857" s="5"/>
      <c r="BW857" s="5"/>
      <c r="BX857" s="5"/>
      <c r="BY857" s="5"/>
      <c r="BZ857" s="5"/>
      <c r="CA857" s="5"/>
      <c r="CB857" s="5"/>
      <c r="CC857" s="5"/>
      <c r="CD857" s="5"/>
      <c r="CE857" s="5"/>
      <c r="CF857" s="5"/>
      <c r="CG857" s="5"/>
      <c r="CH857" s="5"/>
      <c r="CI857" s="5"/>
      <c r="CJ857" s="5"/>
      <c r="CK857" s="6"/>
      <c r="CL857" s="6"/>
      <c r="CM857" s="6"/>
      <c r="CN857" s="6"/>
    </row>
    <row r="858" spans="1:92" x14ac:dyDescent="0.25">
      <c r="A858" s="1"/>
      <c r="B858" s="5"/>
      <c r="C858" s="5"/>
      <c r="D858" s="5"/>
      <c r="E858" s="5"/>
      <c r="F858" s="18"/>
      <c r="G858" s="5"/>
      <c r="H858" s="17"/>
      <c r="I858" s="5"/>
      <c r="J858" s="5"/>
      <c r="K858" s="5"/>
      <c r="L858" s="5"/>
      <c r="M858" s="5"/>
      <c r="N858" s="5"/>
      <c r="O858" s="5"/>
      <c r="P858" s="344"/>
      <c r="Q858" s="338"/>
      <c r="R858" s="338"/>
      <c r="S858" s="338"/>
      <c r="T858" s="338"/>
      <c r="U858" s="338"/>
      <c r="V858" s="338"/>
      <c r="W858" s="338"/>
      <c r="X858" s="338"/>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5"/>
      <c r="BC858" s="5"/>
      <c r="BD858" s="5"/>
      <c r="BE858" s="5"/>
      <c r="BF858" s="5"/>
      <c r="BG858" s="5"/>
      <c r="BH858" s="5"/>
      <c r="BI858" s="5"/>
      <c r="BJ858" s="5"/>
      <c r="BK858" s="5"/>
      <c r="BL858" s="5"/>
      <c r="BM858" s="5"/>
      <c r="BN858" s="5"/>
      <c r="BO858" s="5"/>
      <c r="BP858" s="5"/>
      <c r="BQ858" s="5"/>
      <c r="BR858" s="5"/>
      <c r="BS858" s="5"/>
      <c r="BT858" s="5"/>
      <c r="BU858" s="5"/>
      <c r="BV858" s="5"/>
      <c r="BW858" s="5"/>
      <c r="BX858" s="5"/>
      <c r="BY858" s="5"/>
      <c r="BZ858" s="5"/>
      <c r="CA858" s="5"/>
      <c r="CB858" s="5"/>
      <c r="CC858" s="5"/>
      <c r="CD858" s="5"/>
      <c r="CE858" s="5"/>
      <c r="CF858" s="5"/>
      <c r="CG858" s="5"/>
      <c r="CH858" s="5"/>
      <c r="CI858" s="5"/>
      <c r="CJ858" s="5"/>
      <c r="CK858" s="6"/>
      <c r="CL858" s="6"/>
      <c r="CM858" s="6"/>
      <c r="CN858" s="6"/>
    </row>
    <row r="859" spans="1:92" x14ac:dyDescent="0.25">
      <c r="A859" s="1"/>
      <c r="B859" s="5"/>
      <c r="C859" s="5"/>
      <c r="D859" s="5"/>
      <c r="E859" s="5"/>
      <c r="F859" s="18"/>
      <c r="G859" s="5"/>
      <c r="H859" s="17"/>
      <c r="I859" s="5"/>
      <c r="J859" s="5"/>
      <c r="K859" s="5"/>
      <c r="L859" s="5"/>
      <c r="M859" s="5"/>
      <c r="N859" s="5"/>
      <c r="O859" s="5"/>
      <c r="P859" s="344"/>
      <c r="Q859" s="338"/>
      <c r="R859" s="338"/>
      <c r="S859" s="338"/>
      <c r="T859" s="338"/>
      <c r="U859" s="338"/>
      <c r="V859" s="338"/>
      <c r="W859" s="338"/>
      <c r="X859" s="338"/>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5"/>
      <c r="BH859" s="5"/>
      <c r="BI859" s="5"/>
      <c r="BJ859" s="5"/>
      <c r="BK859" s="5"/>
      <c r="BL859" s="5"/>
      <c r="BM859" s="5"/>
      <c r="BN859" s="5"/>
      <c r="BO859" s="5"/>
      <c r="BP859" s="5"/>
      <c r="BQ859" s="5"/>
      <c r="BR859" s="5"/>
      <c r="BS859" s="5"/>
      <c r="BT859" s="5"/>
      <c r="BU859" s="5"/>
      <c r="BV859" s="5"/>
      <c r="BW859" s="5"/>
      <c r="BX859" s="5"/>
      <c r="BY859" s="5"/>
      <c r="BZ859" s="5"/>
      <c r="CA859" s="5"/>
      <c r="CB859" s="5"/>
      <c r="CC859" s="5"/>
      <c r="CD859" s="5"/>
      <c r="CE859" s="5"/>
      <c r="CF859" s="5"/>
      <c r="CG859" s="5"/>
      <c r="CH859" s="5"/>
      <c r="CI859" s="5"/>
      <c r="CJ859" s="5"/>
      <c r="CK859" s="6"/>
      <c r="CL859" s="6"/>
      <c r="CM859" s="6"/>
      <c r="CN859" s="6"/>
    </row>
    <row r="860" spans="1:92" x14ac:dyDescent="0.25">
      <c r="A860" s="1"/>
      <c r="B860" s="5"/>
      <c r="C860" s="5"/>
      <c r="D860" s="5"/>
      <c r="E860" s="5"/>
      <c r="F860" s="18"/>
      <c r="G860" s="5"/>
      <c r="H860" s="17"/>
      <c r="I860" s="5"/>
      <c r="J860" s="5"/>
      <c r="K860" s="5"/>
      <c r="L860" s="5"/>
      <c r="M860" s="5"/>
      <c r="N860" s="5"/>
      <c r="O860" s="5"/>
      <c r="P860" s="344"/>
      <c r="Q860" s="338"/>
      <c r="R860" s="338"/>
      <c r="S860" s="338"/>
      <c r="T860" s="338"/>
      <c r="U860" s="338"/>
      <c r="V860" s="338"/>
      <c r="W860" s="338"/>
      <c r="X860" s="338"/>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5"/>
      <c r="BH860" s="5"/>
      <c r="BI860" s="5"/>
      <c r="BJ860" s="5"/>
      <c r="BK860" s="5"/>
      <c r="BL860" s="5"/>
      <c r="BM860" s="5"/>
      <c r="BN860" s="5"/>
      <c r="BO860" s="5"/>
      <c r="BP860" s="5"/>
      <c r="BQ860" s="5"/>
      <c r="BR860" s="5"/>
      <c r="BS860" s="5"/>
      <c r="BT860" s="5"/>
      <c r="BU860" s="5"/>
      <c r="BV860" s="5"/>
      <c r="BW860" s="5"/>
      <c r="BX860" s="5"/>
      <c r="BY860" s="5"/>
      <c r="BZ860" s="5"/>
      <c r="CA860" s="5"/>
      <c r="CB860" s="5"/>
      <c r="CC860" s="5"/>
      <c r="CD860" s="5"/>
      <c r="CE860" s="5"/>
      <c r="CF860" s="5"/>
      <c r="CG860" s="5"/>
      <c r="CH860" s="5"/>
      <c r="CI860" s="5"/>
      <c r="CJ860" s="5"/>
      <c r="CK860" s="6"/>
      <c r="CL860" s="6"/>
      <c r="CM860" s="6"/>
      <c r="CN860" s="6"/>
    </row>
    <row r="861" spans="1:92" x14ac:dyDescent="0.25">
      <c r="A861" s="1"/>
      <c r="B861" s="5"/>
      <c r="C861" s="5"/>
      <c r="D861" s="5"/>
      <c r="E861" s="5"/>
      <c r="F861" s="18"/>
      <c r="G861" s="5"/>
      <c r="H861" s="17"/>
      <c r="I861" s="5"/>
      <c r="J861" s="5"/>
      <c r="K861" s="5"/>
      <c r="L861" s="5"/>
      <c r="M861" s="5"/>
      <c r="N861" s="5"/>
      <c r="O861" s="5"/>
      <c r="P861" s="344"/>
      <c r="Q861" s="338"/>
      <c r="R861" s="338"/>
      <c r="S861" s="338"/>
      <c r="T861" s="338"/>
      <c r="U861" s="338"/>
      <c r="V861" s="338"/>
      <c r="W861" s="338"/>
      <c r="X861" s="338"/>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5"/>
      <c r="BC861" s="5"/>
      <c r="BD861" s="5"/>
      <c r="BE861" s="5"/>
      <c r="BF861" s="5"/>
      <c r="BG861" s="5"/>
      <c r="BH861" s="5"/>
      <c r="BI861" s="5"/>
      <c r="BJ861" s="5"/>
      <c r="BK861" s="5"/>
      <c r="BL861" s="5"/>
      <c r="BM861" s="5"/>
      <c r="BN861" s="5"/>
      <c r="BO861" s="5"/>
      <c r="BP861" s="5"/>
      <c r="BQ861" s="5"/>
      <c r="BR861" s="5"/>
      <c r="BS861" s="5"/>
      <c r="BT861" s="5"/>
      <c r="BU861" s="5"/>
      <c r="BV861" s="5"/>
      <c r="BW861" s="5"/>
      <c r="BX861" s="5"/>
      <c r="BY861" s="5"/>
      <c r="BZ861" s="5"/>
      <c r="CA861" s="5"/>
      <c r="CB861" s="5"/>
      <c r="CC861" s="5"/>
      <c r="CD861" s="5"/>
      <c r="CE861" s="5"/>
      <c r="CF861" s="5"/>
      <c r="CG861" s="5"/>
      <c r="CH861" s="5"/>
      <c r="CI861" s="5"/>
      <c r="CJ861" s="5"/>
      <c r="CK861" s="6"/>
      <c r="CL861" s="6"/>
      <c r="CM861" s="6"/>
      <c r="CN861" s="6"/>
    </row>
    <row r="862" spans="1:92" x14ac:dyDescent="0.25">
      <c r="A862" s="1"/>
      <c r="B862" s="5"/>
      <c r="C862" s="5"/>
      <c r="D862" s="5"/>
      <c r="E862" s="5"/>
      <c r="F862" s="18"/>
      <c r="G862" s="5"/>
      <c r="H862" s="17"/>
      <c r="I862" s="5"/>
      <c r="J862" s="5"/>
      <c r="K862" s="5"/>
      <c r="L862" s="5"/>
      <c r="M862" s="5"/>
      <c r="N862" s="5"/>
      <c r="O862" s="5"/>
      <c r="P862" s="344"/>
      <c r="Q862" s="338"/>
      <c r="R862" s="338"/>
      <c r="S862" s="338"/>
      <c r="T862" s="338"/>
      <c r="U862" s="338"/>
      <c r="V862" s="338"/>
      <c r="W862" s="338"/>
      <c r="X862" s="338"/>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5"/>
      <c r="BN862" s="5"/>
      <c r="BO862" s="5"/>
      <c r="BP862" s="5"/>
      <c r="BQ862" s="5"/>
      <c r="BR862" s="5"/>
      <c r="BS862" s="5"/>
      <c r="BT862" s="5"/>
      <c r="BU862" s="5"/>
      <c r="BV862" s="5"/>
      <c r="BW862" s="5"/>
      <c r="BX862" s="5"/>
      <c r="BY862" s="5"/>
      <c r="BZ862" s="5"/>
      <c r="CA862" s="5"/>
      <c r="CB862" s="5"/>
      <c r="CC862" s="5"/>
      <c r="CD862" s="5"/>
      <c r="CE862" s="5"/>
      <c r="CF862" s="5"/>
      <c r="CG862" s="5"/>
      <c r="CH862" s="5"/>
      <c r="CI862" s="5"/>
      <c r="CJ862" s="5"/>
      <c r="CK862" s="6"/>
      <c r="CL862" s="6"/>
      <c r="CM862" s="6"/>
      <c r="CN862" s="6"/>
    </row>
    <row r="863" spans="1:92" x14ac:dyDescent="0.25">
      <c r="A863" s="1"/>
      <c r="B863" s="5"/>
      <c r="C863" s="5"/>
      <c r="D863" s="5"/>
      <c r="E863" s="5"/>
      <c r="F863" s="18"/>
      <c r="G863" s="5"/>
      <c r="H863" s="17"/>
      <c r="I863" s="5"/>
      <c r="J863" s="5"/>
      <c r="K863" s="5"/>
      <c r="L863" s="5"/>
      <c r="M863" s="5"/>
      <c r="N863" s="5"/>
      <c r="O863" s="5"/>
      <c r="P863" s="344"/>
      <c r="Q863" s="338"/>
      <c r="R863" s="338"/>
      <c r="S863" s="338"/>
      <c r="T863" s="338"/>
      <c r="U863" s="338"/>
      <c r="V863" s="338"/>
      <c r="W863" s="338"/>
      <c r="X863" s="338"/>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5"/>
      <c r="BK863" s="5"/>
      <c r="BL863" s="5"/>
      <c r="BM863" s="5"/>
      <c r="BN863" s="5"/>
      <c r="BO863" s="5"/>
      <c r="BP863" s="5"/>
      <c r="BQ863" s="5"/>
      <c r="BR863" s="5"/>
      <c r="BS863" s="5"/>
      <c r="BT863" s="5"/>
      <c r="BU863" s="5"/>
      <c r="BV863" s="5"/>
      <c r="BW863" s="5"/>
      <c r="BX863" s="5"/>
      <c r="BY863" s="5"/>
      <c r="BZ863" s="5"/>
      <c r="CA863" s="5"/>
      <c r="CB863" s="5"/>
      <c r="CC863" s="5"/>
      <c r="CD863" s="5"/>
      <c r="CE863" s="5"/>
      <c r="CF863" s="5"/>
      <c r="CG863" s="5"/>
      <c r="CH863" s="5"/>
      <c r="CI863" s="5"/>
      <c r="CJ863" s="5"/>
      <c r="CK863" s="6"/>
      <c r="CL863" s="6"/>
      <c r="CM863" s="6"/>
      <c r="CN863" s="6"/>
    </row>
    <row r="864" spans="1:92" x14ac:dyDescent="0.25">
      <c r="A864" s="1"/>
      <c r="B864" s="5"/>
      <c r="C864" s="5"/>
      <c r="D864" s="5"/>
      <c r="E864" s="5"/>
      <c r="F864" s="18"/>
      <c r="G864" s="5"/>
      <c r="H864" s="17"/>
      <c r="I864" s="5"/>
      <c r="J864" s="5"/>
      <c r="K864" s="5"/>
      <c r="L864" s="5"/>
      <c r="M864" s="5"/>
      <c r="N864" s="5"/>
      <c r="O864" s="5"/>
      <c r="P864" s="344"/>
      <c r="Q864" s="338"/>
      <c r="R864" s="338"/>
      <c r="S864" s="338"/>
      <c r="T864" s="338"/>
      <c r="U864" s="338"/>
      <c r="V864" s="338"/>
      <c r="W864" s="338"/>
      <c r="X864" s="338"/>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c r="BC864" s="5"/>
      <c r="BD864" s="5"/>
      <c r="BE864" s="5"/>
      <c r="BF864" s="5"/>
      <c r="BG864" s="5"/>
      <c r="BH864" s="5"/>
      <c r="BI864" s="5"/>
      <c r="BJ864" s="5"/>
      <c r="BK864" s="5"/>
      <c r="BL864" s="5"/>
      <c r="BM864" s="5"/>
      <c r="BN864" s="5"/>
      <c r="BO864" s="5"/>
      <c r="BP864" s="5"/>
      <c r="BQ864" s="5"/>
      <c r="BR864" s="5"/>
      <c r="BS864" s="5"/>
      <c r="BT864" s="5"/>
      <c r="BU864" s="5"/>
      <c r="BV864" s="5"/>
      <c r="BW864" s="5"/>
      <c r="BX864" s="5"/>
      <c r="BY864" s="5"/>
      <c r="BZ864" s="5"/>
      <c r="CA864" s="5"/>
      <c r="CB864" s="5"/>
      <c r="CC864" s="5"/>
      <c r="CD864" s="5"/>
      <c r="CE864" s="5"/>
      <c r="CF864" s="5"/>
      <c r="CG864" s="5"/>
      <c r="CH864" s="5"/>
      <c r="CI864" s="5"/>
      <c r="CJ864" s="5"/>
      <c r="CK864" s="6"/>
      <c r="CL864" s="6"/>
      <c r="CM864" s="6"/>
      <c r="CN864" s="6"/>
    </row>
    <row r="865" spans="1:92" x14ac:dyDescent="0.25">
      <c r="A865" s="1"/>
      <c r="B865" s="5"/>
      <c r="C865" s="5"/>
      <c r="D865" s="5"/>
      <c r="E865" s="5"/>
      <c r="F865" s="18"/>
      <c r="G865" s="5"/>
      <c r="H865" s="17"/>
      <c r="I865" s="5"/>
      <c r="J865" s="5"/>
      <c r="K865" s="5"/>
      <c r="L865" s="5"/>
      <c r="M865" s="5"/>
      <c r="N865" s="5"/>
      <c r="O865" s="5"/>
      <c r="P865" s="344"/>
      <c r="Q865" s="338"/>
      <c r="R865" s="338"/>
      <c r="S865" s="338"/>
      <c r="T865" s="338"/>
      <c r="U865" s="338"/>
      <c r="V865" s="338"/>
      <c r="W865" s="338"/>
      <c r="X865" s="338"/>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c r="BC865" s="5"/>
      <c r="BD865" s="5"/>
      <c r="BE865" s="5"/>
      <c r="BF865" s="5"/>
      <c r="BG865" s="5"/>
      <c r="BH865" s="5"/>
      <c r="BI865" s="5"/>
      <c r="BJ865" s="5"/>
      <c r="BK865" s="5"/>
      <c r="BL865" s="5"/>
      <c r="BM865" s="5"/>
      <c r="BN865" s="5"/>
      <c r="BO865" s="5"/>
      <c r="BP865" s="5"/>
      <c r="BQ865" s="5"/>
      <c r="BR865" s="5"/>
      <c r="BS865" s="5"/>
      <c r="BT865" s="5"/>
      <c r="BU865" s="5"/>
      <c r="BV865" s="5"/>
      <c r="BW865" s="5"/>
      <c r="BX865" s="5"/>
      <c r="BY865" s="5"/>
      <c r="BZ865" s="5"/>
      <c r="CA865" s="5"/>
      <c r="CB865" s="5"/>
      <c r="CC865" s="5"/>
      <c r="CD865" s="5"/>
      <c r="CE865" s="5"/>
      <c r="CF865" s="5"/>
      <c r="CG865" s="5"/>
      <c r="CH865" s="5"/>
      <c r="CI865" s="5"/>
      <c r="CJ865" s="5"/>
      <c r="CK865" s="6"/>
      <c r="CL865" s="6"/>
      <c r="CM865" s="6"/>
      <c r="CN865" s="6"/>
    </row>
    <row r="866" spans="1:92" x14ac:dyDescent="0.25">
      <c r="A866" s="1"/>
      <c r="B866" s="5"/>
      <c r="C866" s="5"/>
      <c r="D866" s="5"/>
      <c r="E866" s="5"/>
      <c r="F866" s="18"/>
      <c r="G866" s="5"/>
      <c r="H866" s="17"/>
      <c r="I866" s="5"/>
      <c r="J866" s="5"/>
      <c r="K866" s="5"/>
      <c r="L866" s="5"/>
      <c r="M866" s="5"/>
      <c r="N866" s="5"/>
      <c r="O866" s="5"/>
      <c r="P866" s="344"/>
      <c r="Q866" s="338"/>
      <c r="R866" s="338"/>
      <c r="S866" s="338"/>
      <c r="T866" s="338"/>
      <c r="U866" s="338"/>
      <c r="V866" s="338"/>
      <c r="W866" s="338"/>
      <c r="X866" s="338"/>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5"/>
      <c r="BH866" s="5"/>
      <c r="BI866" s="5"/>
      <c r="BJ866" s="5"/>
      <c r="BK866" s="5"/>
      <c r="BL866" s="5"/>
      <c r="BM866" s="5"/>
      <c r="BN866" s="5"/>
      <c r="BO866" s="5"/>
      <c r="BP866" s="5"/>
      <c r="BQ866" s="5"/>
      <c r="BR866" s="5"/>
      <c r="BS866" s="5"/>
      <c r="BT866" s="5"/>
      <c r="BU866" s="5"/>
      <c r="BV866" s="5"/>
      <c r="BW866" s="5"/>
      <c r="BX866" s="5"/>
      <c r="BY866" s="5"/>
      <c r="BZ866" s="5"/>
      <c r="CA866" s="5"/>
      <c r="CB866" s="5"/>
      <c r="CC866" s="5"/>
      <c r="CD866" s="5"/>
      <c r="CE866" s="5"/>
      <c r="CF866" s="5"/>
      <c r="CG866" s="5"/>
      <c r="CH866" s="5"/>
      <c r="CI866" s="5"/>
      <c r="CJ866" s="5"/>
      <c r="CK866" s="6"/>
      <c r="CL866" s="6"/>
      <c r="CM866" s="6"/>
      <c r="CN866" s="6"/>
    </row>
    <row r="867" spans="1:92" x14ac:dyDescent="0.25">
      <c r="A867" s="1"/>
      <c r="B867" s="5"/>
      <c r="C867" s="5"/>
      <c r="D867" s="5"/>
      <c r="E867" s="5"/>
      <c r="F867" s="18"/>
      <c r="G867" s="5"/>
      <c r="H867" s="17"/>
      <c r="I867" s="5"/>
      <c r="J867" s="5"/>
      <c r="K867" s="5"/>
      <c r="L867" s="5"/>
      <c r="M867" s="5"/>
      <c r="N867" s="5"/>
      <c r="O867" s="5"/>
      <c r="P867" s="344"/>
      <c r="Q867" s="338"/>
      <c r="R867" s="338"/>
      <c r="S867" s="338"/>
      <c r="T867" s="338"/>
      <c r="U867" s="338"/>
      <c r="V867" s="338"/>
      <c r="W867" s="338"/>
      <c r="X867" s="338"/>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5"/>
      <c r="BK867" s="5"/>
      <c r="BL867" s="5"/>
      <c r="BM867" s="5"/>
      <c r="BN867" s="5"/>
      <c r="BO867" s="5"/>
      <c r="BP867" s="5"/>
      <c r="BQ867" s="5"/>
      <c r="BR867" s="5"/>
      <c r="BS867" s="5"/>
      <c r="BT867" s="5"/>
      <c r="BU867" s="5"/>
      <c r="BV867" s="5"/>
      <c r="BW867" s="5"/>
      <c r="BX867" s="5"/>
      <c r="BY867" s="5"/>
      <c r="BZ867" s="5"/>
      <c r="CA867" s="5"/>
      <c r="CB867" s="5"/>
      <c r="CC867" s="5"/>
      <c r="CD867" s="5"/>
      <c r="CE867" s="5"/>
      <c r="CF867" s="5"/>
      <c r="CG867" s="5"/>
      <c r="CH867" s="5"/>
      <c r="CI867" s="5"/>
      <c r="CJ867" s="5"/>
      <c r="CK867" s="6"/>
      <c r="CL867" s="6"/>
      <c r="CM867" s="6"/>
      <c r="CN867" s="6"/>
    </row>
    <row r="868" spans="1:92" x14ac:dyDescent="0.25">
      <c r="A868" s="1"/>
      <c r="B868" s="5"/>
      <c r="C868" s="5"/>
      <c r="D868" s="5"/>
      <c r="E868" s="5"/>
      <c r="F868" s="18"/>
      <c r="G868" s="5"/>
      <c r="H868" s="17"/>
      <c r="I868" s="5"/>
      <c r="J868" s="5"/>
      <c r="K868" s="5"/>
      <c r="L868" s="5"/>
      <c r="M868" s="5"/>
      <c r="N868" s="5"/>
      <c r="O868" s="5"/>
      <c r="P868" s="344"/>
      <c r="Q868" s="338"/>
      <c r="R868" s="338"/>
      <c r="S868" s="338"/>
      <c r="T868" s="338"/>
      <c r="U868" s="338"/>
      <c r="V868" s="338"/>
      <c r="W868" s="338"/>
      <c r="X868" s="338"/>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5"/>
      <c r="BK868" s="5"/>
      <c r="BL868" s="5"/>
      <c r="BM868" s="5"/>
      <c r="BN868" s="5"/>
      <c r="BO868" s="5"/>
      <c r="BP868" s="5"/>
      <c r="BQ868" s="5"/>
      <c r="BR868" s="5"/>
      <c r="BS868" s="5"/>
      <c r="BT868" s="5"/>
      <c r="BU868" s="5"/>
      <c r="BV868" s="5"/>
      <c r="BW868" s="5"/>
      <c r="BX868" s="5"/>
      <c r="BY868" s="5"/>
      <c r="BZ868" s="5"/>
      <c r="CA868" s="5"/>
      <c r="CB868" s="5"/>
      <c r="CC868" s="5"/>
      <c r="CD868" s="5"/>
      <c r="CE868" s="5"/>
      <c r="CF868" s="5"/>
      <c r="CG868" s="5"/>
      <c r="CH868" s="5"/>
      <c r="CI868" s="5"/>
      <c r="CJ868" s="5"/>
      <c r="CK868" s="6"/>
      <c r="CL868" s="6"/>
      <c r="CM868" s="6"/>
      <c r="CN868" s="6"/>
    </row>
    <row r="869" spans="1:92" x14ac:dyDescent="0.25">
      <c r="A869" s="1"/>
      <c r="B869" s="5"/>
      <c r="C869" s="5"/>
      <c r="D869" s="5"/>
      <c r="E869" s="5"/>
      <c r="F869" s="18"/>
      <c r="G869" s="5"/>
      <c r="H869" s="17"/>
      <c r="I869" s="5"/>
      <c r="J869" s="5"/>
      <c r="K869" s="5"/>
      <c r="L869" s="5"/>
      <c r="M869" s="5"/>
      <c r="N869" s="5"/>
      <c r="O869" s="5"/>
      <c r="P869" s="344"/>
      <c r="Q869" s="338"/>
      <c r="R869" s="338"/>
      <c r="S869" s="338"/>
      <c r="T869" s="338"/>
      <c r="U869" s="338"/>
      <c r="V869" s="338"/>
      <c r="W869" s="338"/>
      <c r="X869" s="338"/>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c r="BC869" s="5"/>
      <c r="BD869" s="5"/>
      <c r="BE869" s="5"/>
      <c r="BF869" s="5"/>
      <c r="BG869" s="5"/>
      <c r="BH869" s="5"/>
      <c r="BI869" s="5"/>
      <c r="BJ869" s="5"/>
      <c r="BK869" s="5"/>
      <c r="BL869" s="5"/>
      <c r="BM869" s="5"/>
      <c r="BN869" s="5"/>
      <c r="BO869" s="5"/>
      <c r="BP869" s="5"/>
      <c r="BQ869" s="5"/>
      <c r="BR869" s="5"/>
      <c r="BS869" s="5"/>
      <c r="BT869" s="5"/>
      <c r="BU869" s="5"/>
      <c r="BV869" s="5"/>
      <c r="BW869" s="5"/>
      <c r="BX869" s="5"/>
      <c r="BY869" s="5"/>
      <c r="BZ869" s="5"/>
      <c r="CA869" s="5"/>
      <c r="CB869" s="5"/>
      <c r="CC869" s="5"/>
      <c r="CD869" s="5"/>
      <c r="CE869" s="5"/>
      <c r="CF869" s="5"/>
      <c r="CG869" s="5"/>
      <c r="CH869" s="5"/>
      <c r="CI869" s="5"/>
      <c r="CJ869" s="5"/>
      <c r="CK869" s="6"/>
      <c r="CL869" s="6"/>
      <c r="CM869" s="6"/>
      <c r="CN869" s="6"/>
    </row>
    <row r="870" spans="1:92" x14ac:dyDescent="0.25">
      <c r="A870" s="1"/>
      <c r="B870" s="5"/>
      <c r="C870" s="5"/>
      <c r="D870" s="5"/>
      <c r="E870" s="5"/>
      <c r="F870" s="18"/>
      <c r="G870" s="5"/>
      <c r="H870" s="17"/>
      <c r="I870" s="5"/>
      <c r="J870" s="5"/>
      <c r="K870" s="5"/>
      <c r="L870" s="5"/>
      <c r="M870" s="5"/>
      <c r="N870" s="5"/>
      <c r="O870" s="5"/>
      <c r="P870" s="344"/>
      <c r="Q870" s="338"/>
      <c r="R870" s="338"/>
      <c r="S870" s="338"/>
      <c r="T870" s="338"/>
      <c r="U870" s="338"/>
      <c r="V870" s="338"/>
      <c r="W870" s="338"/>
      <c r="X870" s="338"/>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5"/>
      <c r="BN870" s="5"/>
      <c r="BO870" s="5"/>
      <c r="BP870" s="5"/>
      <c r="BQ870" s="5"/>
      <c r="BR870" s="5"/>
      <c r="BS870" s="5"/>
      <c r="BT870" s="5"/>
      <c r="BU870" s="5"/>
      <c r="BV870" s="5"/>
      <c r="BW870" s="5"/>
      <c r="BX870" s="5"/>
      <c r="BY870" s="5"/>
      <c r="BZ870" s="5"/>
      <c r="CA870" s="5"/>
      <c r="CB870" s="5"/>
      <c r="CC870" s="5"/>
      <c r="CD870" s="5"/>
      <c r="CE870" s="5"/>
      <c r="CF870" s="5"/>
      <c r="CG870" s="5"/>
      <c r="CH870" s="5"/>
      <c r="CI870" s="5"/>
      <c r="CJ870" s="5"/>
      <c r="CK870" s="6"/>
      <c r="CL870" s="6"/>
      <c r="CM870" s="6"/>
      <c r="CN870" s="6"/>
    </row>
    <row r="871" spans="1:92" x14ac:dyDescent="0.25">
      <c r="A871" s="1"/>
      <c r="B871" s="5"/>
      <c r="C871" s="5"/>
      <c r="D871" s="5"/>
      <c r="E871" s="5"/>
      <c r="F871" s="18"/>
      <c r="G871" s="5"/>
      <c r="H871" s="17"/>
      <c r="I871" s="5"/>
      <c r="J871" s="5"/>
      <c r="K871" s="5"/>
      <c r="L871" s="5"/>
      <c r="M871" s="5"/>
      <c r="N871" s="5"/>
      <c r="O871" s="5"/>
      <c r="P871" s="344"/>
      <c r="Q871" s="338"/>
      <c r="R871" s="338"/>
      <c r="S871" s="338"/>
      <c r="T871" s="338"/>
      <c r="U871" s="338"/>
      <c r="V871" s="338"/>
      <c r="W871" s="338"/>
      <c r="X871" s="338"/>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5"/>
      <c r="BK871" s="5"/>
      <c r="BL871" s="5"/>
      <c r="BM871" s="5"/>
      <c r="BN871" s="5"/>
      <c r="BO871" s="5"/>
      <c r="BP871" s="5"/>
      <c r="BQ871" s="5"/>
      <c r="BR871" s="5"/>
      <c r="BS871" s="5"/>
      <c r="BT871" s="5"/>
      <c r="BU871" s="5"/>
      <c r="BV871" s="5"/>
      <c r="BW871" s="5"/>
      <c r="BX871" s="5"/>
      <c r="BY871" s="5"/>
      <c r="BZ871" s="5"/>
      <c r="CA871" s="5"/>
      <c r="CB871" s="5"/>
      <c r="CC871" s="5"/>
      <c r="CD871" s="5"/>
      <c r="CE871" s="5"/>
      <c r="CF871" s="5"/>
      <c r="CG871" s="5"/>
      <c r="CH871" s="5"/>
      <c r="CI871" s="5"/>
      <c r="CJ871" s="5"/>
      <c r="CK871" s="6"/>
      <c r="CL871" s="6"/>
      <c r="CM871" s="6"/>
      <c r="CN871" s="6"/>
    </row>
    <row r="872" spans="1:92" x14ac:dyDescent="0.25">
      <c r="A872" s="1"/>
      <c r="B872" s="5"/>
      <c r="C872" s="5"/>
      <c r="D872" s="5"/>
      <c r="E872" s="5"/>
      <c r="F872" s="18"/>
      <c r="G872" s="5"/>
      <c r="H872" s="17"/>
      <c r="I872" s="5"/>
      <c r="J872" s="5"/>
      <c r="K872" s="5"/>
      <c r="L872" s="5"/>
      <c r="M872" s="5"/>
      <c r="N872" s="5"/>
      <c r="O872" s="5"/>
      <c r="P872" s="344"/>
      <c r="Q872" s="338"/>
      <c r="R872" s="338"/>
      <c r="S872" s="338"/>
      <c r="T872" s="338"/>
      <c r="U872" s="338"/>
      <c r="V872" s="338"/>
      <c r="W872" s="338"/>
      <c r="X872" s="338"/>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5"/>
      <c r="BK872" s="5"/>
      <c r="BL872" s="5"/>
      <c r="BM872" s="5"/>
      <c r="BN872" s="5"/>
      <c r="BO872" s="5"/>
      <c r="BP872" s="5"/>
      <c r="BQ872" s="5"/>
      <c r="BR872" s="5"/>
      <c r="BS872" s="5"/>
      <c r="BT872" s="5"/>
      <c r="BU872" s="5"/>
      <c r="BV872" s="5"/>
      <c r="BW872" s="5"/>
      <c r="BX872" s="5"/>
      <c r="BY872" s="5"/>
      <c r="BZ872" s="5"/>
      <c r="CA872" s="5"/>
      <c r="CB872" s="5"/>
      <c r="CC872" s="5"/>
      <c r="CD872" s="5"/>
      <c r="CE872" s="5"/>
      <c r="CF872" s="5"/>
      <c r="CG872" s="5"/>
      <c r="CH872" s="5"/>
      <c r="CI872" s="5"/>
      <c r="CJ872" s="5"/>
      <c r="CK872" s="6"/>
      <c r="CL872" s="6"/>
      <c r="CM872" s="6"/>
      <c r="CN872" s="6"/>
    </row>
    <row r="873" spans="1:92" x14ac:dyDescent="0.25">
      <c r="A873" s="1"/>
      <c r="B873" s="5"/>
      <c r="C873" s="5"/>
      <c r="D873" s="5"/>
      <c r="E873" s="5"/>
      <c r="F873" s="18"/>
      <c r="G873" s="5"/>
      <c r="H873" s="17"/>
      <c r="I873" s="5"/>
      <c r="J873" s="5"/>
      <c r="K873" s="5"/>
      <c r="L873" s="5"/>
      <c r="M873" s="5"/>
      <c r="N873" s="5"/>
      <c r="O873" s="5"/>
      <c r="P873" s="344"/>
      <c r="Q873" s="338"/>
      <c r="R873" s="338"/>
      <c r="S873" s="338"/>
      <c r="T873" s="338"/>
      <c r="U873" s="338"/>
      <c r="V873" s="338"/>
      <c r="W873" s="338"/>
      <c r="X873" s="338"/>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c r="BK873" s="5"/>
      <c r="BL873" s="5"/>
      <c r="BM873" s="5"/>
      <c r="BN873" s="5"/>
      <c r="BO873" s="5"/>
      <c r="BP873" s="5"/>
      <c r="BQ873" s="5"/>
      <c r="BR873" s="5"/>
      <c r="BS873" s="5"/>
      <c r="BT873" s="5"/>
      <c r="BU873" s="5"/>
      <c r="BV873" s="5"/>
      <c r="BW873" s="5"/>
      <c r="BX873" s="5"/>
      <c r="BY873" s="5"/>
      <c r="BZ873" s="5"/>
      <c r="CA873" s="5"/>
      <c r="CB873" s="5"/>
      <c r="CC873" s="5"/>
      <c r="CD873" s="5"/>
      <c r="CE873" s="5"/>
      <c r="CF873" s="5"/>
      <c r="CG873" s="5"/>
      <c r="CH873" s="5"/>
      <c r="CI873" s="5"/>
      <c r="CJ873" s="5"/>
      <c r="CK873" s="6"/>
      <c r="CL873" s="6"/>
      <c r="CM873" s="6"/>
      <c r="CN873" s="6"/>
    </row>
    <row r="874" spans="1:92" x14ac:dyDescent="0.25">
      <c r="A874" s="1"/>
      <c r="B874" s="5"/>
      <c r="C874" s="5"/>
      <c r="D874" s="5"/>
      <c r="E874" s="5"/>
      <c r="F874" s="18"/>
      <c r="G874" s="5"/>
      <c r="H874" s="17"/>
      <c r="I874" s="5"/>
      <c r="J874" s="5"/>
      <c r="K874" s="5"/>
      <c r="L874" s="5"/>
      <c r="M874" s="5"/>
      <c r="N874" s="5"/>
      <c r="O874" s="5"/>
      <c r="P874" s="344"/>
      <c r="Q874" s="338"/>
      <c r="R874" s="338"/>
      <c r="S874" s="338"/>
      <c r="T874" s="338"/>
      <c r="U874" s="338"/>
      <c r="V874" s="338"/>
      <c r="W874" s="338"/>
      <c r="X874" s="338"/>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5"/>
      <c r="BK874" s="5"/>
      <c r="BL874" s="5"/>
      <c r="BM874" s="5"/>
      <c r="BN874" s="5"/>
      <c r="BO874" s="5"/>
      <c r="BP874" s="5"/>
      <c r="BQ874" s="5"/>
      <c r="BR874" s="5"/>
      <c r="BS874" s="5"/>
      <c r="BT874" s="5"/>
      <c r="BU874" s="5"/>
      <c r="BV874" s="5"/>
      <c r="BW874" s="5"/>
      <c r="BX874" s="5"/>
      <c r="BY874" s="5"/>
      <c r="BZ874" s="5"/>
      <c r="CA874" s="5"/>
      <c r="CB874" s="5"/>
      <c r="CC874" s="5"/>
      <c r="CD874" s="5"/>
      <c r="CE874" s="5"/>
      <c r="CF874" s="5"/>
      <c r="CG874" s="5"/>
      <c r="CH874" s="5"/>
      <c r="CI874" s="5"/>
      <c r="CJ874" s="5"/>
      <c r="CK874" s="6"/>
      <c r="CL874" s="6"/>
      <c r="CM874" s="6"/>
      <c r="CN874" s="6"/>
    </row>
    <row r="875" spans="1:92" x14ac:dyDescent="0.25">
      <c r="A875" s="1"/>
      <c r="B875" s="5"/>
      <c r="C875" s="5"/>
      <c r="D875" s="5"/>
      <c r="E875" s="5"/>
      <c r="F875" s="18"/>
      <c r="G875" s="5"/>
      <c r="H875" s="17"/>
      <c r="I875" s="5"/>
      <c r="J875" s="5"/>
      <c r="K875" s="5"/>
      <c r="L875" s="5"/>
      <c r="M875" s="5"/>
      <c r="N875" s="5"/>
      <c r="O875" s="5"/>
      <c r="P875" s="344"/>
      <c r="Q875" s="338"/>
      <c r="R875" s="338"/>
      <c r="S875" s="338"/>
      <c r="T875" s="338"/>
      <c r="U875" s="338"/>
      <c r="V875" s="338"/>
      <c r="W875" s="338"/>
      <c r="X875" s="338"/>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c r="BI875" s="5"/>
      <c r="BJ875" s="5"/>
      <c r="BK875" s="5"/>
      <c r="BL875" s="5"/>
      <c r="BM875" s="5"/>
      <c r="BN875" s="5"/>
      <c r="BO875" s="5"/>
      <c r="BP875" s="5"/>
      <c r="BQ875" s="5"/>
      <c r="BR875" s="5"/>
      <c r="BS875" s="5"/>
      <c r="BT875" s="5"/>
      <c r="BU875" s="5"/>
      <c r="BV875" s="5"/>
      <c r="BW875" s="5"/>
      <c r="BX875" s="5"/>
      <c r="BY875" s="5"/>
      <c r="BZ875" s="5"/>
      <c r="CA875" s="5"/>
      <c r="CB875" s="5"/>
      <c r="CC875" s="5"/>
      <c r="CD875" s="5"/>
      <c r="CE875" s="5"/>
      <c r="CF875" s="5"/>
      <c r="CG875" s="5"/>
      <c r="CH875" s="5"/>
      <c r="CI875" s="5"/>
      <c r="CJ875" s="5"/>
      <c r="CK875" s="6"/>
      <c r="CL875" s="6"/>
      <c r="CM875" s="6"/>
      <c r="CN875" s="6"/>
    </row>
    <row r="876" spans="1:92" x14ac:dyDescent="0.25">
      <c r="A876" s="1"/>
      <c r="B876" s="5"/>
      <c r="C876" s="5"/>
      <c r="D876" s="5"/>
      <c r="E876" s="5"/>
      <c r="F876" s="18"/>
      <c r="G876" s="5"/>
      <c r="H876" s="17"/>
      <c r="I876" s="5"/>
      <c r="J876" s="5"/>
      <c r="K876" s="5"/>
      <c r="L876" s="5"/>
      <c r="M876" s="5"/>
      <c r="N876" s="5"/>
      <c r="O876" s="5"/>
      <c r="P876" s="344"/>
      <c r="Q876" s="338"/>
      <c r="R876" s="338"/>
      <c r="S876" s="338"/>
      <c r="T876" s="338"/>
      <c r="U876" s="338"/>
      <c r="V876" s="338"/>
      <c r="W876" s="338"/>
      <c r="X876" s="338"/>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5"/>
      <c r="BH876" s="5"/>
      <c r="BI876" s="5"/>
      <c r="BJ876" s="5"/>
      <c r="BK876" s="5"/>
      <c r="BL876" s="5"/>
      <c r="BM876" s="5"/>
      <c r="BN876" s="5"/>
      <c r="BO876" s="5"/>
      <c r="BP876" s="5"/>
      <c r="BQ876" s="5"/>
      <c r="BR876" s="5"/>
      <c r="BS876" s="5"/>
      <c r="BT876" s="5"/>
      <c r="BU876" s="5"/>
      <c r="BV876" s="5"/>
      <c r="BW876" s="5"/>
      <c r="BX876" s="5"/>
      <c r="BY876" s="5"/>
      <c r="BZ876" s="5"/>
      <c r="CA876" s="5"/>
      <c r="CB876" s="5"/>
      <c r="CC876" s="5"/>
      <c r="CD876" s="5"/>
      <c r="CE876" s="5"/>
      <c r="CF876" s="5"/>
      <c r="CG876" s="5"/>
      <c r="CH876" s="5"/>
      <c r="CI876" s="5"/>
      <c r="CJ876" s="5"/>
      <c r="CK876" s="6"/>
      <c r="CL876" s="6"/>
      <c r="CM876" s="6"/>
      <c r="CN876" s="6"/>
    </row>
    <row r="877" spans="1:92" x14ac:dyDescent="0.25">
      <c r="A877" s="1"/>
      <c r="B877" s="5"/>
      <c r="C877" s="5"/>
      <c r="D877" s="5"/>
      <c r="E877" s="5"/>
      <c r="F877" s="18"/>
      <c r="G877" s="5"/>
      <c r="H877" s="17"/>
      <c r="I877" s="5"/>
      <c r="J877" s="5"/>
      <c r="K877" s="5"/>
      <c r="L877" s="5"/>
      <c r="M877" s="5"/>
      <c r="N877" s="5"/>
      <c r="O877" s="5"/>
      <c r="P877" s="344"/>
      <c r="Q877" s="338"/>
      <c r="R877" s="338"/>
      <c r="S877" s="338"/>
      <c r="T877" s="338"/>
      <c r="U877" s="338"/>
      <c r="V877" s="338"/>
      <c r="W877" s="338"/>
      <c r="X877" s="338"/>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5"/>
      <c r="BH877" s="5"/>
      <c r="BI877" s="5"/>
      <c r="BJ877" s="5"/>
      <c r="BK877" s="5"/>
      <c r="BL877" s="5"/>
      <c r="BM877" s="5"/>
      <c r="BN877" s="5"/>
      <c r="BO877" s="5"/>
      <c r="BP877" s="5"/>
      <c r="BQ877" s="5"/>
      <c r="BR877" s="5"/>
      <c r="BS877" s="5"/>
      <c r="BT877" s="5"/>
      <c r="BU877" s="5"/>
      <c r="BV877" s="5"/>
      <c r="BW877" s="5"/>
      <c r="BX877" s="5"/>
      <c r="BY877" s="5"/>
      <c r="BZ877" s="5"/>
      <c r="CA877" s="5"/>
      <c r="CB877" s="5"/>
      <c r="CC877" s="5"/>
      <c r="CD877" s="5"/>
      <c r="CE877" s="5"/>
      <c r="CF877" s="5"/>
      <c r="CG877" s="5"/>
      <c r="CH877" s="5"/>
      <c r="CI877" s="5"/>
      <c r="CJ877" s="5"/>
      <c r="CK877" s="6"/>
      <c r="CL877" s="6"/>
      <c r="CM877" s="6"/>
      <c r="CN877" s="6"/>
    </row>
    <row r="878" spans="1:92" x14ac:dyDescent="0.25">
      <c r="A878" s="1"/>
      <c r="B878" s="5"/>
      <c r="C878" s="5"/>
      <c r="D878" s="5"/>
      <c r="E878" s="5"/>
      <c r="F878" s="18"/>
      <c r="G878" s="5"/>
      <c r="H878" s="17"/>
      <c r="I878" s="5"/>
      <c r="J878" s="5"/>
      <c r="K878" s="5"/>
      <c r="L878" s="5"/>
      <c r="M878" s="5"/>
      <c r="N878" s="5"/>
      <c r="O878" s="5"/>
      <c r="P878" s="344"/>
      <c r="Q878" s="338"/>
      <c r="R878" s="338"/>
      <c r="S878" s="338"/>
      <c r="T878" s="338"/>
      <c r="U878" s="338"/>
      <c r="V878" s="338"/>
      <c r="W878" s="338"/>
      <c r="X878" s="338"/>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5"/>
      <c r="BH878" s="5"/>
      <c r="BI878" s="5"/>
      <c r="BJ878" s="5"/>
      <c r="BK878" s="5"/>
      <c r="BL878" s="5"/>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6"/>
      <c r="CL878" s="6"/>
      <c r="CM878" s="6"/>
      <c r="CN878" s="6"/>
    </row>
    <row r="879" spans="1:92" x14ac:dyDescent="0.25">
      <c r="A879" s="1"/>
      <c r="B879" s="5"/>
      <c r="C879" s="5"/>
      <c r="D879" s="5"/>
      <c r="E879" s="5"/>
      <c r="F879" s="18"/>
      <c r="G879" s="5"/>
      <c r="H879" s="17"/>
      <c r="I879" s="5"/>
      <c r="J879" s="5"/>
      <c r="K879" s="5"/>
      <c r="L879" s="5"/>
      <c r="M879" s="5"/>
      <c r="N879" s="5"/>
      <c r="O879" s="5"/>
      <c r="P879" s="344"/>
      <c r="Q879" s="338"/>
      <c r="R879" s="338"/>
      <c r="S879" s="338"/>
      <c r="T879" s="338"/>
      <c r="U879" s="338"/>
      <c r="V879" s="338"/>
      <c r="W879" s="338"/>
      <c r="X879" s="338"/>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I879" s="5"/>
      <c r="BJ879" s="5"/>
      <c r="BK879" s="5"/>
      <c r="BL879" s="5"/>
      <c r="BM879" s="5"/>
      <c r="BN879" s="5"/>
      <c r="BO879" s="5"/>
      <c r="BP879" s="5"/>
      <c r="BQ879" s="5"/>
      <c r="BR879" s="5"/>
      <c r="BS879" s="5"/>
      <c r="BT879" s="5"/>
      <c r="BU879" s="5"/>
      <c r="BV879" s="5"/>
      <c r="BW879" s="5"/>
      <c r="BX879" s="5"/>
      <c r="BY879" s="5"/>
      <c r="BZ879" s="5"/>
      <c r="CA879" s="5"/>
      <c r="CB879" s="5"/>
      <c r="CC879" s="5"/>
      <c r="CD879" s="5"/>
      <c r="CE879" s="5"/>
      <c r="CF879" s="5"/>
      <c r="CG879" s="5"/>
      <c r="CH879" s="5"/>
      <c r="CI879" s="5"/>
      <c r="CJ879" s="5"/>
      <c r="CK879" s="6"/>
      <c r="CL879" s="6"/>
      <c r="CM879" s="6"/>
      <c r="CN879" s="6"/>
    </row>
    <row r="880" spans="1:92" x14ac:dyDescent="0.25">
      <c r="A880" s="1"/>
      <c r="B880" s="5"/>
      <c r="C880" s="5"/>
      <c r="D880" s="5"/>
      <c r="E880" s="5"/>
      <c r="F880" s="18"/>
      <c r="G880" s="5"/>
      <c r="H880" s="17"/>
      <c r="I880" s="5"/>
      <c r="J880" s="5"/>
      <c r="K880" s="5"/>
      <c r="L880" s="5"/>
      <c r="M880" s="5"/>
      <c r="N880" s="5"/>
      <c r="O880" s="5"/>
      <c r="P880" s="344"/>
      <c r="Q880" s="338"/>
      <c r="R880" s="338"/>
      <c r="S880" s="338"/>
      <c r="T880" s="338"/>
      <c r="U880" s="338"/>
      <c r="V880" s="338"/>
      <c r="W880" s="338"/>
      <c r="X880" s="338"/>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c r="BI880" s="5"/>
      <c r="BJ880" s="5"/>
      <c r="BK880" s="5"/>
      <c r="BL880" s="5"/>
      <c r="BM880" s="5"/>
      <c r="BN880" s="5"/>
      <c r="BO880" s="5"/>
      <c r="BP880" s="5"/>
      <c r="BQ880" s="5"/>
      <c r="BR880" s="5"/>
      <c r="BS880" s="5"/>
      <c r="BT880" s="5"/>
      <c r="BU880" s="5"/>
      <c r="BV880" s="5"/>
      <c r="BW880" s="5"/>
      <c r="BX880" s="5"/>
      <c r="BY880" s="5"/>
      <c r="BZ880" s="5"/>
      <c r="CA880" s="5"/>
      <c r="CB880" s="5"/>
      <c r="CC880" s="5"/>
      <c r="CD880" s="5"/>
      <c r="CE880" s="5"/>
      <c r="CF880" s="5"/>
      <c r="CG880" s="5"/>
      <c r="CH880" s="5"/>
      <c r="CI880" s="5"/>
      <c r="CJ880" s="5"/>
      <c r="CK880" s="6"/>
      <c r="CL880" s="6"/>
      <c r="CM880" s="6"/>
      <c r="CN880" s="6"/>
    </row>
    <row r="881" spans="1:92" x14ac:dyDescent="0.25">
      <c r="A881" s="1"/>
      <c r="B881" s="5"/>
      <c r="C881" s="5"/>
      <c r="D881" s="5"/>
      <c r="E881" s="5"/>
      <c r="F881" s="18"/>
      <c r="G881" s="5"/>
      <c r="H881" s="17"/>
      <c r="I881" s="5"/>
      <c r="J881" s="5"/>
      <c r="K881" s="5"/>
      <c r="L881" s="5"/>
      <c r="M881" s="5"/>
      <c r="N881" s="5"/>
      <c r="O881" s="5"/>
      <c r="P881" s="344"/>
      <c r="Q881" s="338"/>
      <c r="R881" s="338"/>
      <c r="S881" s="338"/>
      <c r="T881" s="338"/>
      <c r="U881" s="338"/>
      <c r="V881" s="338"/>
      <c r="W881" s="338"/>
      <c r="X881" s="338"/>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5"/>
      <c r="BH881" s="5"/>
      <c r="BI881" s="5"/>
      <c r="BJ881" s="5"/>
      <c r="BK881" s="5"/>
      <c r="BL881" s="5"/>
      <c r="BM881" s="5"/>
      <c r="BN881" s="5"/>
      <c r="BO881" s="5"/>
      <c r="BP881" s="5"/>
      <c r="BQ881" s="5"/>
      <c r="BR881" s="5"/>
      <c r="BS881" s="5"/>
      <c r="BT881" s="5"/>
      <c r="BU881" s="5"/>
      <c r="BV881" s="5"/>
      <c r="BW881" s="5"/>
      <c r="BX881" s="5"/>
      <c r="BY881" s="5"/>
      <c r="BZ881" s="5"/>
      <c r="CA881" s="5"/>
      <c r="CB881" s="5"/>
      <c r="CC881" s="5"/>
      <c r="CD881" s="5"/>
      <c r="CE881" s="5"/>
      <c r="CF881" s="5"/>
      <c r="CG881" s="5"/>
      <c r="CH881" s="5"/>
      <c r="CI881" s="5"/>
      <c r="CJ881" s="5"/>
      <c r="CK881" s="6"/>
      <c r="CL881" s="6"/>
      <c r="CM881" s="6"/>
      <c r="CN881" s="6"/>
    </row>
    <row r="882" spans="1:92" x14ac:dyDescent="0.25">
      <c r="A882" s="1"/>
      <c r="B882" s="5"/>
      <c r="C882" s="5"/>
      <c r="D882" s="5"/>
      <c r="E882" s="5"/>
      <c r="F882" s="18"/>
      <c r="G882" s="5"/>
      <c r="H882" s="17"/>
      <c r="I882" s="5"/>
      <c r="J882" s="5"/>
      <c r="K882" s="5"/>
      <c r="L882" s="5"/>
      <c r="M882" s="5"/>
      <c r="N882" s="5"/>
      <c r="O882" s="5"/>
      <c r="P882" s="344"/>
      <c r="Q882" s="338"/>
      <c r="R882" s="338"/>
      <c r="S882" s="338"/>
      <c r="T882" s="338"/>
      <c r="U882" s="338"/>
      <c r="V882" s="338"/>
      <c r="W882" s="338"/>
      <c r="X882" s="338"/>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5"/>
      <c r="BH882" s="5"/>
      <c r="BI882" s="5"/>
      <c r="BJ882" s="5"/>
      <c r="BK882" s="5"/>
      <c r="BL882" s="5"/>
      <c r="BM882" s="5"/>
      <c r="BN882" s="5"/>
      <c r="BO882" s="5"/>
      <c r="BP882" s="5"/>
      <c r="BQ882" s="5"/>
      <c r="BR882" s="5"/>
      <c r="BS882" s="5"/>
      <c r="BT882" s="5"/>
      <c r="BU882" s="5"/>
      <c r="BV882" s="5"/>
      <c r="BW882" s="5"/>
      <c r="BX882" s="5"/>
      <c r="BY882" s="5"/>
      <c r="BZ882" s="5"/>
      <c r="CA882" s="5"/>
      <c r="CB882" s="5"/>
      <c r="CC882" s="5"/>
      <c r="CD882" s="5"/>
      <c r="CE882" s="5"/>
      <c r="CF882" s="5"/>
      <c r="CG882" s="5"/>
      <c r="CH882" s="5"/>
      <c r="CI882" s="5"/>
      <c r="CJ882" s="5"/>
      <c r="CK882" s="6"/>
      <c r="CL882" s="6"/>
      <c r="CM882" s="6"/>
      <c r="CN882" s="6"/>
    </row>
    <row r="883" spans="1:92" x14ac:dyDescent="0.25">
      <c r="A883" s="1"/>
      <c r="B883" s="5"/>
      <c r="C883" s="5"/>
      <c r="D883" s="5"/>
      <c r="E883" s="5"/>
      <c r="F883" s="18"/>
      <c r="G883" s="5"/>
      <c r="H883" s="17"/>
      <c r="I883" s="5"/>
      <c r="J883" s="5"/>
      <c r="K883" s="5"/>
      <c r="L883" s="5"/>
      <c r="M883" s="5"/>
      <c r="N883" s="5"/>
      <c r="O883" s="5"/>
      <c r="P883" s="344"/>
      <c r="Q883" s="338"/>
      <c r="R883" s="338"/>
      <c r="S883" s="338"/>
      <c r="T883" s="338"/>
      <c r="U883" s="338"/>
      <c r="V883" s="338"/>
      <c r="W883" s="338"/>
      <c r="X883" s="338"/>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5"/>
      <c r="BC883" s="5"/>
      <c r="BD883" s="5"/>
      <c r="BE883" s="5"/>
      <c r="BF883" s="5"/>
      <c r="BG883" s="5"/>
      <c r="BH883" s="5"/>
      <c r="BI883" s="5"/>
      <c r="BJ883" s="5"/>
      <c r="BK883" s="5"/>
      <c r="BL883" s="5"/>
      <c r="BM883" s="5"/>
      <c r="BN883" s="5"/>
      <c r="BO883" s="5"/>
      <c r="BP883" s="5"/>
      <c r="BQ883" s="5"/>
      <c r="BR883" s="5"/>
      <c r="BS883" s="5"/>
      <c r="BT883" s="5"/>
      <c r="BU883" s="5"/>
      <c r="BV883" s="5"/>
      <c r="BW883" s="5"/>
      <c r="BX883" s="5"/>
      <c r="BY883" s="5"/>
      <c r="BZ883" s="5"/>
      <c r="CA883" s="5"/>
      <c r="CB883" s="5"/>
      <c r="CC883" s="5"/>
      <c r="CD883" s="5"/>
      <c r="CE883" s="5"/>
      <c r="CF883" s="5"/>
      <c r="CG883" s="5"/>
      <c r="CH883" s="5"/>
      <c r="CI883" s="5"/>
      <c r="CJ883" s="5"/>
      <c r="CK883" s="6"/>
      <c r="CL883" s="6"/>
      <c r="CM883" s="6"/>
      <c r="CN883" s="6"/>
    </row>
    <row r="884" spans="1:92" x14ac:dyDescent="0.25">
      <c r="A884" s="1"/>
      <c r="B884" s="5"/>
      <c r="C884" s="5"/>
      <c r="D884" s="5"/>
      <c r="E884" s="5"/>
      <c r="F884" s="18"/>
      <c r="G884" s="5"/>
      <c r="H884" s="17"/>
      <c r="I884" s="5"/>
      <c r="J884" s="5"/>
      <c r="K884" s="5"/>
      <c r="L884" s="5"/>
      <c r="M884" s="5"/>
      <c r="N884" s="5"/>
      <c r="O884" s="5"/>
      <c r="P884" s="344"/>
      <c r="Q884" s="338"/>
      <c r="R884" s="338"/>
      <c r="S884" s="338"/>
      <c r="T884" s="338"/>
      <c r="U884" s="338"/>
      <c r="V884" s="338"/>
      <c r="W884" s="338"/>
      <c r="X884" s="338"/>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5"/>
      <c r="BN884" s="5"/>
      <c r="BO884" s="5"/>
      <c r="BP884" s="5"/>
      <c r="BQ884" s="5"/>
      <c r="BR884" s="5"/>
      <c r="BS884" s="5"/>
      <c r="BT884" s="5"/>
      <c r="BU884" s="5"/>
      <c r="BV884" s="5"/>
      <c r="BW884" s="5"/>
      <c r="BX884" s="5"/>
      <c r="BY884" s="5"/>
      <c r="BZ884" s="5"/>
      <c r="CA884" s="5"/>
      <c r="CB884" s="5"/>
      <c r="CC884" s="5"/>
      <c r="CD884" s="5"/>
      <c r="CE884" s="5"/>
      <c r="CF884" s="5"/>
      <c r="CG884" s="5"/>
      <c r="CH884" s="5"/>
      <c r="CI884" s="5"/>
      <c r="CJ884" s="5"/>
      <c r="CK884" s="6"/>
      <c r="CL884" s="6"/>
      <c r="CM884" s="6"/>
      <c r="CN884" s="6"/>
    </row>
    <row r="885" spans="1:92" x14ac:dyDescent="0.25">
      <c r="A885" s="1"/>
      <c r="B885" s="5"/>
      <c r="C885" s="5"/>
      <c r="D885" s="5"/>
      <c r="E885" s="5"/>
      <c r="F885" s="18"/>
      <c r="G885" s="5"/>
      <c r="H885" s="17"/>
      <c r="I885" s="5"/>
      <c r="J885" s="5"/>
      <c r="K885" s="5"/>
      <c r="L885" s="5"/>
      <c r="M885" s="5"/>
      <c r="N885" s="5"/>
      <c r="O885" s="5"/>
      <c r="P885" s="344"/>
      <c r="Q885" s="338"/>
      <c r="R885" s="338"/>
      <c r="S885" s="338"/>
      <c r="T885" s="338"/>
      <c r="U885" s="338"/>
      <c r="V885" s="338"/>
      <c r="W885" s="338"/>
      <c r="X885" s="338"/>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5"/>
      <c r="BN885" s="5"/>
      <c r="BO885" s="5"/>
      <c r="BP885" s="5"/>
      <c r="BQ885" s="5"/>
      <c r="BR885" s="5"/>
      <c r="BS885" s="5"/>
      <c r="BT885" s="5"/>
      <c r="BU885" s="5"/>
      <c r="BV885" s="5"/>
      <c r="BW885" s="5"/>
      <c r="BX885" s="5"/>
      <c r="BY885" s="5"/>
      <c r="BZ885" s="5"/>
      <c r="CA885" s="5"/>
      <c r="CB885" s="5"/>
      <c r="CC885" s="5"/>
      <c r="CD885" s="5"/>
      <c r="CE885" s="5"/>
      <c r="CF885" s="5"/>
      <c r="CG885" s="5"/>
      <c r="CH885" s="5"/>
      <c r="CI885" s="5"/>
      <c r="CJ885" s="5"/>
      <c r="CK885" s="6"/>
      <c r="CL885" s="6"/>
      <c r="CM885" s="6"/>
      <c r="CN885" s="6"/>
    </row>
    <row r="886" spans="1:92" x14ac:dyDescent="0.25">
      <c r="A886" s="1"/>
      <c r="B886" s="5"/>
      <c r="C886" s="5"/>
      <c r="D886" s="5"/>
      <c r="E886" s="5"/>
      <c r="F886" s="18"/>
      <c r="G886" s="5"/>
      <c r="H886" s="17"/>
      <c r="I886" s="5"/>
      <c r="J886" s="5"/>
      <c r="K886" s="5"/>
      <c r="L886" s="5"/>
      <c r="M886" s="5"/>
      <c r="N886" s="5"/>
      <c r="O886" s="5"/>
      <c r="P886" s="344"/>
      <c r="Q886" s="338"/>
      <c r="R886" s="338"/>
      <c r="S886" s="338"/>
      <c r="T886" s="338"/>
      <c r="U886" s="338"/>
      <c r="V886" s="338"/>
      <c r="W886" s="338"/>
      <c r="X886" s="338"/>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5"/>
      <c r="BN886" s="5"/>
      <c r="BO886" s="5"/>
      <c r="BP886" s="5"/>
      <c r="BQ886" s="5"/>
      <c r="BR886" s="5"/>
      <c r="BS886" s="5"/>
      <c r="BT886" s="5"/>
      <c r="BU886" s="5"/>
      <c r="BV886" s="5"/>
      <c r="BW886" s="5"/>
      <c r="BX886" s="5"/>
      <c r="BY886" s="5"/>
      <c r="BZ886" s="5"/>
      <c r="CA886" s="5"/>
      <c r="CB886" s="5"/>
      <c r="CC886" s="5"/>
      <c r="CD886" s="5"/>
      <c r="CE886" s="5"/>
      <c r="CF886" s="5"/>
      <c r="CG886" s="5"/>
      <c r="CH886" s="5"/>
      <c r="CI886" s="5"/>
      <c r="CJ886" s="5"/>
      <c r="CK886" s="6"/>
      <c r="CL886" s="6"/>
      <c r="CM886" s="6"/>
      <c r="CN886" s="6"/>
    </row>
    <row r="887" spans="1:92" x14ac:dyDescent="0.25">
      <c r="A887" s="1"/>
      <c r="B887" s="5"/>
      <c r="C887" s="5"/>
      <c r="D887" s="5"/>
      <c r="E887" s="5"/>
      <c r="F887" s="18"/>
      <c r="G887" s="5"/>
      <c r="H887" s="17"/>
      <c r="I887" s="5"/>
      <c r="J887" s="5"/>
      <c r="K887" s="5"/>
      <c r="L887" s="5"/>
      <c r="M887" s="5"/>
      <c r="N887" s="5"/>
      <c r="O887" s="5"/>
      <c r="P887" s="344"/>
      <c r="Q887" s="338"/>
      <c r="R887" s="338"/>
      <c r="S887" s="338"/>
      <c r="T887" s="338"/>
      <c r="U887" s="338"/>
      <c r="V887" s="338"/>
      <c r="W887" s="338"/>
      <c r="X887" s="338"/>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5"/>
      <c r="BN887" s="5"/>
      <c r="BO887" s="5"/>
      <c r="BP887" s="5"/>
      <c r="BQ887" s="5"/>
      <c r="BR887" s="5"/>
      <c r="BS887" s="5"/>
      <c r="BT887" s="5"/>
      <c r="BU887" s="5"/>
      <c r="BV887" s="5"/>
      <c r="BW887" s="5"/>
      <c r="BX887" s="5"/>
      <c r="BY887" s="5"/>
      <c r="BZ887" s="5"/>
      <c r="CA887" s="5"/>
      <c r="CB887" s="5"/>
      <c r="CC887" s="5"/>
      <c r="CD887" s="5"/>
      <c r="CE887" s="5"/>
      <c r="CF887" s="5"/>
      <c r="CG887" s="5"/>
      <c r="CH887" s="5"/>
      <c r="CI887" s="5"/>
      <c r="CJ887" s="5"/>
      <c r="CK887" s="6"/>
      <c r="CL887" s="6"/>
      <c r="CM887" s="6"/>
      <c r="CN887" s="6"/>
    </row>
    <row r="888" spans="1:92" x14ac:dyDescent="0.25">
      <c r="A888" s="1"/>
      <c r="B888" s="5"/>
      <c r="C888" s="5"/>
      <c r="D888" s="5"/>
      <c r="E888" s="5"/>
      <c r="F888" s="18"/>
      <c r="G888" s="5"/>
      <c r="H888" s="17"/>
      <c r="I888" s="5"/>
      <c r="J888" s="5"/>
      <c r="K888" s="5"/>
      <c r="L888" s="5"/>
      <c r="M888" s="5"/>
      <c r="N888" s="5"/>
      <c r="O888" s="5"/>
      <c r="P888" s="344"/>
      <c r="Q888" s="338"/>
      <c r="R888" s="338"/>
      <c r="S888" s="338"/>
      <c r="T888" s="338"/>
      <c r="U888" s="338"/>
      <c r="V888" s="338"/>
      <c r="W888" s="338"/>
      <c r="X888" s="338"/>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5"/>
      <c r="BN888" s="5"/>
      <c r="BO888" s="5"/>
      <c r="BP888" s="5"/>
      <c r="BQ888" s="5"/>
      <c r="BR888" s="5"/>
      <c r="BS888" s="5"/>
      <c r="BT888" s="5"/>
      <c r="BU888" s="5"/>
      <c r="BV888" s="5"/>
      <c r="BW888" s="5"/>
      <c r="BX888" s="5"/>
      <c r="BY888" s="5"/>
      <c r="BZ888" s="5"/>
      <c r="CA888" s="5"/>
      <c r="CB888" s="5"/>
      <c r="CC888" s="5"/>
      <c r="CD888" s="5"/>
      <c r="CE888" s="5"/>
      <c r="CF888" s="5"/>
      <c r="CG888" s="5"/>
      <c r="CH888" s="5"/>
      <c r="CI888" s="5"/>
      <c r="CJ888" s="5"/>
      <c r="CK888" s="6"/>
      <c r="CL888" s="6"/>
      <c r="CM888" s="6"/>
      <c r="CN888" s="6"/>
    </row>
    <row r="889" spans="1:92" x14ac:dyDescent="0.25">
      <c r="A889" s="1"/>
      <c r="B889" s="5"/>
      <c r="C889" s="5"/>
      <c r="D889" s="5"/>
      <c r="E889" s="5"/>
      <c r="F889" s="18"/>
      <c r="G889" s="5"/>
      <c r="H889" s="17"/>
      <c r="I889" s="5"/>
      <c r="J889" s="5"/>
      <c r="K889" s="5"/>
      <c r="L889" s="5"/>
      <c r="M889" s="5"/>
      <c r="N889" s="5"/>
      <c r="O889" s="5"/>
      <c r="P889" s="344"/>
      <c r="Q889" s="338"/>
      <c r="R889" s="338"/>
      <c r="S889" s="338"/>
      <c r="T889" s="338"/>
      <c r="U889" s="338"/>
      <c r="V889" s="338"/>
      <c r="W889" s="338"/>
      <c r="X889" s="338"/>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5"/>
      <c r="BN889" s="5"/>
      <c r="BO889" s="5"/>
      <c r="BP889" s="5"/>
      <c r="BQ889" s="5"/>
      <c r="BR889" s="5"/>
      <c r="BS889" s="5"/>
      <c r="BT889" s="5"/>
      <c r="BU889" s="5"/>
      <c r="BV889" s="5"/>
      <c r="BW889" s="5"/>
      <c r="BX889" s="5"/>
      <c r="BY889" s="5"/>
      <c r="BZ889" s="5"/>
      <c r="CA889" s="5"/>
      <c r="CB889" s="5"/>
      <c r="CC889" s="5"/>
      <c r="CD889" s="5"/>
      <c r="CE889" s="5"/>
      <c r="CF889" s="5"/>
      <c r="CG889" s="5"/>
      <c r="CH889" s="5"/>
      <c r="CI889" s="5"/>
      <c r="CJ889" s="5"/>
      <c r="CK889" s="6"/>
      <c r="CL889" s="6"/>
      <c r="CM889" s="6"/>
      <c r="CN889" s="6"/>
    </row>
    <row r="890" spans="1:92" x14ac:dyDescent="0.25">
      <c r="A890" s="1"/>
      <c r="B890" s="5"/>
      <c r="C890" s="5"/>
      <c r="D890" s="5"/>
      <c r="E890" s="5"/>
      <c r="F890" s="18"/>
      <c r="G890" s="5"/>
      <c r="H890" s="17"/>
      <c r="I890" s="5"/>
      <c r="J890" s="5"/>
      <c r="K890" s="5"/>
      <c r="L890" s="5"/>
      <c r="M890" s="5"/>
      <c r="N890" s="5"/>
      <c r="O890" s="5"/>
      <c r="P890" s="344"/>
      <c r="Q890" s="338"/>
      <c r="R890" s="338"/>
      <c r="S890" s="338"/>
      <c r="T890" s="338"/>
      <c r="U890" s="338"/>
      <c r="V890" s="338"/>
      <c r="W890" s="338"/>
      <c r="X890" s="338"/>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c r="BK890" s="5"/>
      <c r="BL890" s="5"/>
      <c r="BM890" s="5"/>
      <c r="BN890" s="5"/>
      <c r="BO890" s="5"/>
      <c r="BP890" s="5"/>
      <c r="BQ890" s="5"/>
      <c r="BR890" s="5"/>
      <c r="BS890" s="5"/>
      <c r="BT890" s="5"/>
      <c r="BU890" s="5"/>
      <c r="BV890" s="5"/>
      <c r="BW890" s="5"/>
      <c r="BX890" s="5"/>
      <c r="BY890" s="5"/>
      <c r="BZ890" s="5"/>
      <c r="CA890" s="5"/>
      <c r="CB890" s="5"/>
      <c r="CC890" s="5"/>
      <c r="CD890" s="5"/>
      <c r="CE890" s="5"/>
      <c r="CF890" s="5"/>
      <c r="CG890" s="5"/>
      <c r="CH890" s="5"/>
      <c r="CI890" s="5"/>
      <c r="CJ890" s="5"/>
      <c r="CK890" s="6"/>
      <c r="CL890" s="6"/>
      <c r="CM890" s="6"/>
      <c r="CN890" s="6"/>
    </row>
    <row r="891" spans="1:92" x14ac:dyDescent="0.25">
      <c r="A891" s="1"/>
      <c r="B891" s="5"/>
      <c r="C891" s="5"/>
      <c r="D891" s="5"/>
      <c r="E891" s="5"/>
      <c r="F891" s="18"/>
      <c r="G891" s="5"/>
      <c r="H891" s="17"/>
      <c r="I891" s="5"/>
      <c r="J891" s="5"/>
      <c r="K891" s="5"/>
      <c r="L891" s="5"/>
      <c r="M891" s="5"/>
      <c r="N891" s="5"/>
      <c r="O891" s="5"/>
      <c r="P891" s="344"/>
      <c r="Q891" s="338"/>
      <c r="R891" s="338"/>
      <c r="S891" s="338"/>
      <c r="T891" s="338"/>
      <c r="U891" s="338"/>
      <c r="V891" s="338"/>
      <c r="W891" s="338"/>
      <c r="X891" s="338"/>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5"/>
      <c r="BN891" s="5"/>
      <c r="BO891" s="5"/>
      <c r="BP891" s="5"/>
      <c r="BQ891" s="5"/>
      <c r="BR891" s="5"/>
      <c r="BS891" s="5"/>
      <c r="BT891" s="5"/>
      <c r="BU891" s="5"/>
      <c r="BV891" s="5"/>
      <c r="BW891" s="5"/>
      <c r="BX891" s="5"/>
      <c r="BY891" s="5"/>
      <c r="BZ891" s="5"/>
      <c r="CA891" s="5"/>
      <c r="CB891" s="5"/>
      <c r="CC891" s="5"/>
      <c r="CD891" s="5"/>
      <c r="CE891" s="5"/>
      <c r="CF891" s="5"/>
      <c r="CG891" s="5"/>
      <c r="CH891" s="5"/>
      <c r="CI891" s="5"/>
      <c r="CJ891" s="5"/>
      <c r="CK891" s="6"/>
      <c r="CL891" s="6"/>
      <c r="CM891" s="6"/>
      <c r="CN891" s="6"/>
    </row>
    <row r="892" spans="1:92" x14ac:dyDescent="0.25">
      <c r="A892" s="1"/>
      <c r="B892" s="5"/>
      <c r="C892" s="5"/>
      <c r="D892" s="5"/>
      <c r="E892" s="5"/>
      <c r="F892" s="18"/>
      <c r="G892" s="5"/>
      <c r="H892" s="17"/>
      <c r="I892" s="5"/>
      <c r="J892" s="5"/>
      <c r="K892" s="5"/>
      <c r="L892" s="5"/>
      <c r="M892" s="5"/>
      <c r="N892" s="5"/>
      <c r="O892" s="5"/>
      <c r="P892" s="344"/>
      <c r="Q892" s="338"/>
      <c r="R892" s="338"/>
      <c r="S892" s="338"/>
      <c r="T892" s="338"/>
      <c r="U892" s="338"/>
      <c r="V892" s="338"/>
      <c r="W892" s="338"/>
      <c r="X892" s="338"/>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5"/>
      <c r="BK892" s="5"/>
      <c r="BL892" s="5"/>
      <c r="BM892" s="5"/>
      <c r="BN892" s="5"/>
      <c r="BO892" s="5"/>
      <c r="BP892" s="5"/>
      <c r="BQ892" s="5"/>
      <c r="BR892" s="5"/>
      <c r="BS892" s="5"/>
      <c r="BT892" s="5"/>
      <c r="BU892" s="5"/>
      <c r="BV892" s="5"/>
      <c r="BW892" s="5"/>
      <c r="BX892" s="5"/>
      <c r="BY892" s="5"/>
      <c r="BZ892" s="5"/>
      <c r="CA892" s="5"/>
      <c r="CB892" s="5"/>
      <c r="CC892" s="5"/>
      <c r="CD892" s="5"/>
      <c r="CE892" s="5"/>
      <c r="CF892" s="5"/>
      <c r="CG892" s="5"/>
      <c r="CH892" s="5"/>
      <c r="CI892" s="5"/>
      <c r="CJ892" s="5"/>
      <c r="CK892" s="6"/>
      <c r="CL892" s="6"/>
      <c r="CM892" s="6"/>
      <c r="CN892" s="6"/>
    </row>
    <row r="893" spans="1:92" x14ac:dyDescent="0.25">
      <c r="A893" s="1"/>
      <c r="B893" s="5"/>
      <c r="C893" s="5"/>
      <c r="D893" s="5"/>
      <c r="E893" s="5"/>
      <c r="F893" s="18"/>
      <c r="G893" s="5"/>
      <c r="H893" s="17"/>
      <c r="I893" s="5"/>
      <c r="J893" s="5"/>
      <c r="K893" s="5"/>
      <c r="L893" s="5"/>
      <c r="M893" s="5"/>
      <c r="N893" s="5"/>
      <c r="O893" s="5"/>
      <c r="P893" s="344"/>
      <c r="Q893" s="338"/>
      <c r="R893" s="338"/>
      <c r="S893" s="338"/>
      <c r="T893" s="338"/>
      <c r="U893" s="338"/>
      <c r="V893" s="338"/>
      <c r="W893" s="338"/>
      <c r="X893" s="338"/>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5"/>
      <c r="BH893" s="5"/>
      <c r="BI893" s="5"/>
      <c r="BJ893" s="5"/>
      <c r="BK893" s="5"/>
      <c r="BL893" s="5"/>
      <c r="BM893" s="5"/>
      <c r="BN893" s="5"/>
      <c r="BO893" s="5"/>
      <c r="BP893" s="5"/>
      <c r="BQ893" s="5"/>
      <c r="BR893" s="5"/>
      <c r="BS893" s="5"/>
      <c r="BT893" s="5"/>
      <c r="BU893" s="5"/>
      <c r="BV893" s="5"/>
      <c r="BW893" s="5"/>
      <c r="BX893" s="5"/>
      <c r="BY893" s="5"/>
      <c r="BZ893" s="5"/>
      <c r="CA893" s="5"/>
      <c r="CB893" s="5"/>
      <c r="CC893" s="5"/>
      <c r="CD893" s="5"/>
      <c r="CE893" s="5"/>
      <c r="CF893" s="5"/>
      <c r="CG893" s="5"/>
      <c r="CH893" s="5"/>
      <c r="CI893" s="5"/>
      <c r="CJ893" s="5"/>
      <c r="CK893" s="6"/>
      <c r="CL893" s="6"/>
      <c r="CM893" s="6"/>
      <c r="CN893" s="6"/>
    </row>
    <row r="894" spans="1:92" x14ac:dyDescent="0.25">
      <c r="A894" s="1"/>
      <c r="B894" s="5"/>
      <c r="C894" s="5"/>
      <c r="D894" s="5"/>
      <c r="E894" s="5"/>
      <c r="F894" s="18"/>
      <c r="G894" s="5"/>
      <c r="H894" s="17"/>
      <c r="I894" s="5"/>
      <c r="J894" s="5"/>
      <c r="K894" s="5"/>
      <c r="L894" s="5"/>
      <c r="M894" s="5"/>
      <c r="N894" s="5"/>
      <c r="O894" s="5"/>
      <c r="P894" s="344"/>
      <c r="Q894" s="338"/>
      <c r="R894" s="338"/>
      <c r="S894" s="338"/>
      <c r="T894" s="338"/>
      <c r="U894" s="338"/>
      <c r="V894" s="338"/>
      <c r="W894" s="338"/>
      <c r="X894" s="338"/>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5"/>
      <c r="BK894" s="5"/>
      <c r="BL894" s="5"/>
      <c r="BM894" s="5"/>
      <c r="BN894" s="5"/>
      <c r="BO894" s="5"/>
      <c r="BP894" s="5"/>
      <c r="BQ894" s="5"/>
      <c r="BR894" s="5"/>
      <c r="BS894" s="5"/>
      <c r="BT894" s="5"/>
      <c r="BU894" s="5"/>
      <c r="BV894" s="5"/>
      <c r="BW894" s="5"/>
      <c r="BX894" s="5"/>
      <c r="BY894" s="5"/>
      <c r="BZ894" s="5"/>
      <c r="CA894" s="5"/>
      <c r="CB894" s="5"/>
      <c r="CC894" s="5"/>
      <c r="CD894" s="5"/>
      <c r="CE894" s="5"/>
      <c r="CF894" s="5"/>
      <c r="CG894" s="5"/>
      <c r="CH894" s="5"/>
      <c r="CI894" s="5"/>
      <c r="CJ894" s="5"/>
      <c r="CK894" s="6"/>
      <c r="CL894" s="6"/>
      <c r="CM894" s="6"/>
      <c r="CN894" s="6"/>
    </row>
    <row r="895" spans="1:92" x14ac:dyDescent="0.25">
      <c r="A895" s="1"/>
      <c r="B895" s="5"/>
      <c r="C895" s="5"/>
      <c r="D895" s="5"/>
      <c r="E895" s="5"/>
      <c r="F895" s="18"/>
      <c r="G895" s="5"/>
      <c r="H895" s="17"/>
      <c r="I895" s="5"/>
      <c r="J895" s="5"/>
      <c r="K895" s="5"/>
      <c r="L895" s="5"/>
      <c r="M895" s="5"/>
      <c r="N895" s="5"/>
      <c r="O895" s="5"/>
      <c r="P895" s="344"/>
      <c r="Q895" s="338"/>
      <c r="R895" s="338"/>
      <c r="S895" s="338"/>
      <c r="T895" s="338"/>
      <c r="U895" s="338"/>
      <c r="V895" s="338"/>
      <c r="W895" s="338"/>
      <c r="X895" s="338"/>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5"/>
      <c r="BK895" s="5"/>
      <c r="BL895" s="5"/>
      <c r="BM895" s="5"/>
      <c r="BN895" s="5"/>
      <c r="BO895" s="5"/>
      <c r="BP895" s="5"/>
      <c r="BQ895" s="5"/>
      <c r="BR895" s="5"/>
      <c r="BS895" s="5"/>
      <c r="BT895" s="5"/>
      <c r="BU895" s="5"/>
      <c r="BV895" s="5"/>
      <c r="BW895" s="5"/>
      <c r="BX895" s="5"/>
      <c r="BY895" s="5"/>
      <c r="BZ895" s="5"/>
      <c r="CA895" s="5"/>
      <c r="CB895" s="5"/>
      <c r="CC895" s="5"/>
      <c r="CD895" s="5"/>
      <c r="CE895" s="5"/>
      <c r="CF895" s="5"/>
      <c r="CG895" s="5"/>
      <c r="CH895" s="5"/>
      <c r="CI895" s="5"/>
      <c r="CJ895" s="5"/>
      <c r="CK895" s="6"/>
      <c r="CL895" s="6"/>
      <c r="CM895" s="6"/>
      <c r="CN895" s="6"/>
    </row>
    <row r="896" spans="1:92" x14ac:dyDescent="0.25">
      <c r="A896" s="1"/>
      <c r="B896" s="5"/>
      <c r="C896" s="5"/>
      <c r="D896" s="5"/>
      <c r="E896" s="5"/>
      <c r="F896" s="18"/>
      <c r="G896" s="5"/>
      <c r="H896" s="17"/>
      <c r="I896" s="5"/>
      <c r="J896" s="5"/>
      <c r="K896" s="5"/>
      <c r="L896" s="5"/>
      <c r="M896" s="5"/>
      <c r="N896" s="5"/>
      <c r="O896" s="5"/>
      <c r="P896" s="344"/>
      <c r="Q896" s="338"/>
      <c r="R896" s="338"/>
      <c r="S896" s="338"/>
      <c r="T896" s="338"/>
      <c r="U896" s="338"/>
      <c r="V896" s="338"/>
      <c r="W896" s="338"/>
      <c r="X896" s="338"/>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5"/>
      <c r="BN896" s="5"/>
      <c r="BO896" s="5"/>
      <c r="BP896" s="5"/>
      <c r="BQ896" s="5"/>
      <c r="BR896" s="5"/>
      <c r="BS896" s="5"/>
      <c r="BT896" s="5"/>
      <c r="BU896" s="5"/>
      <c r="BV896" s="5"/>
      <c r="BW896" s="5"/>
      <c r="BX896" s="5"/>
      <c r="BY896" s="5"/>
      <c r="BZ896" s="5"/>
      <c r="CA896" s="5"/>
      <c r="CB896" s="5"/>
      <c r="CC896" s="5"/>
      <c r="CD896" s="5"/>
      <c r="CE896" s="5"/>
      <c r="CF896" s="5"/>
      <c r="CG896" s="5"/>
      <c r="CH896" s="5"/>
      <c r="CI896" s="5"/>
      <c r="CJ896" s="5"/>
      <c r="CK896" s="6"/>
      <c r="CL896" s="6"/>
      <c r="CM896" s="6"/>
      <c r="CN896" s="6"/>
    </row>
    <row r="897" spans="1:92" x14ac:dyDescent="0.25">
      <c r="A897" s="1"/>
      <c r="B897" s="5"/>
      <c r="C897" s="5"/>
      <c r="D897" s="5"/>
      <c r="E897" s="5"/>
      <c r="F897" s="18"/>
      <c r="G897" s="5"/>
      <c r="H897" s="17"/>
      <c r="I897" s="5"/>
      <c r="J897" s="5"/>
      <c r="K897" s="5"/>
      <c r="L897" s="5"/>
      <c r="M897" s="5"/>
      <c r="N897" s="5"/>
      <c r="O897" s="5"/>
      <c r="P897" s="344"/>
      <c r="Q897" s="338"/>
      <c r="R897" s="338"/>
      <c r="S897" s="338"/>
      <c r="T897" s="338"/>
      <c r="U897" s="338"/>
      <c r="V897" s="338"/>
      <c r="W897" s="338"/>
      <c r="X897" s="338"/>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5"/>
      <c r="BC897" s="5"/>
      <c r="BD897" s="5"/>
      <c r="BE897" s="5"/>
      <c r="BF897" s="5"/>
      <c r="BG897" s="5"/>
      <c r="BH897" s="5"/>
      <c r="BI897" s="5"/>
      <c r="BJ897" s="5"/>
      <c r="BK897" s="5"/>
      <c r="BL897" s="5"/>
      <c r="BM897" s="5"/>
      <c r="BN897" s="5"/>
      <c r="BO897" s="5"/>
      <c r="BP897" s="5"/>
      <c r="BQ897" s="5"/>
      <c r="BR897" s="5"/>
      <c r="BS897" s="5"/>
      <c r="BT897" s="5"/>
      <c r="BU897" s="5"/>
      <c r="BV897" s="5"/>
      <c r="BW897" s="5"/>
      <c r="BX897" s="5"/>
      <c r="BY897" s="5"/>
      <c r="BZ897" s="5"/>
      <c r="CA897" s="5"/>
      <c r="CB897" s="5"/>
      <c r="CC897" s="5"/>
      <c r="CD897" s="5"/>
      <c r="CE897" s="5"/>
      <c r="CF897" s="5"/>
      <c r="CG897" s="5"/>
      <c r="CH897" s="5"/>
      <c r="CI897" s="5"/>
      <c r="CJ897" s="5"/>
      <c r="CK897" s="6"/>
      <c r="CL897" s="6"/>
      <c r="CM897" s="6"/>
      <c r="CN897" s="6"/>
    </row>
    <row r="898" spans="1:92" x14ac:dyDescent="0.25">
      <c r="A898" s="1"/>
      <c r="B898" s="5"/>
      <c r="C898" s="5"/>
      <c r="D898" s="5"/>
      <c r="E898" s="5"/>
      <c r="F898" s="18"/>
      <c r="G898" s="5"/>
      <c r="H898" s="17"/>
      <c r="I898" s="5"/>
      <c r="J898" s="5"/>
      <c r="K898" s="5"/>
      <c r="L898" s="5"/>
      <c r="M898" s="5"/>
      <c r="N898" s="5"/>
      <c r="O898" s="5"/>
      <c r="P898" s="344"/>
      <c r="Q898" s="338"/>
      <c r="R898" s="338"/>
      <c r="S898" s="338"/>
      <c r="T898" s="338"/>
      <c r="U898" s="338"/>
      <c r="V898" s="338"/>
      <c r="W898" s="338"/>
      <c r="X898" s="338"/>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c r="BK898" s="5"/>
      <c r="BL898" s="5"/>
      <c r="BM898" s="5"/>
      <c r="BN898" s="5"/>
      <c r="BO898" s="5"/>
      <c r="BP898" s="5"/>
      <c r="BQ898" s="5"/>
      <c r="BR898" s="5"/>
      <c r="BS898" s="5"/>
      <c r="BT898" s="5"/>
      <c r="BU898" s="5"/>
      <c r="BV898" s="5"/>
      <c r="BW898" s="5"/>
      <c r="BX898" s="5"/>
      <c r="BY898" s="5"/>
      <c r="BZ898" s="5"/>
      <c r="CA898" s="5"/>
      <c r="CB898" s="5"/>
      <c r="CC898" s="5"/>
      <c r="CD898" s="5"/>
      <c r="CE898" s="5"/>
      <c r="CF898" s="5"/>
      <c r="CG898" s="5"/>
      <c r="CH898" s="5"/>
      <c r="CI898" s="5"/>
      <c r="CJ898" s="5"/>
      <c r="CK898" s="6"/>
      <c r="CL898" s="6"/>
      <c r="CM898" s="6"/>
      <c r="CN898" s="6"/>
    </row>
    <row r="899" spans="1:92" x14ac:dyDescent="0.25">
      <c r="A899" s="1"/>
      <c r="B899" s="5"/>
      <c r="C899" s="5"/>
      <c r="D899" s="5"/>
      <c r="E899" s="5"/>
      <c r="F899" s="18"/>
      <c r="G899" s="5"/>
      <c r="H899" s="17"/>
      <c r="I899" s="5"/>
      <c r="J899" s="5"/>
      <c r="K899" s="5"/>
      <c r="L899" s="5"/>
      <c r="M899" s="5"/>
      <c r="N899" s="5"/>
      <c r="O899" s="5"/>
      <c r="P899" s="344"/>
      <c r="Q899" s="338"/>
      <c r="R899" s="338"/>
      <c r="S899" s="338"/>
      <c r="T899" s="338"/>
      <c r="U899" s="338"/>
      <c r="V899" s="338"/>
      <c r="W899" s="338"/>
      <c r="X899" s="338"/>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5"/>
      <c r="BN899" s="5"/>
      <c r="BO899" s="5"/>
      <c r="BP899" s="5"/>
      <c r="BQ899" s="5"/>
      <c r="BR899" s="5"/>
      <c r="BS899" s="5"/>
      <c r="BT899" s="5"/>
      <c r="BU899" s="5"/>
      <c r="BV899" s="5"/>
      <c r="BW899" s="5"/>
      <c r="BX899" s="5"/>
      <c r="BY899" s="5"/>
      <c r="BZ899" s="5"/>
      <c r="CA899" s="5"/>
      <c r="CB899" s="5"/>
      <c r="CC899" s="5"/>
      <c r="CD899" s="5"/>
      <c r="CE899" s="5"/>
      <c r="CF899" s="5"/>
      <c r="CG899" s="5"/>
      <c r="CH899" s="5"/>
      <c r="CI899" s="5"/>
      <c r="CJ899" s="5"/>
      <c r="CK899" s="6"/>
      <c r="CL899" s="6"/>
      <c r="CM899" s="6"/>
      <c r="CN899" s="6"/>
    </row>
    <row r="900" spans="1:92" x14ac:dyDescent="0.25">
      <c r="A900" s="1"/>
      <c r="B900" s="5"/>
      <c r="C900" s="5"/>
      <c r="D900" s="5"/>
      <c r="E900" s="5"/>
      <c r="F900" s="18"/>
      <c r="G900" s="5"/>
      <c r="H900" s="17"/>
      <c r="I900" s="5"/>
      <c r="J900" s="5"/>
      <c r="K900" s="5"/>
      <c r="L900" s="5"/>
      <c r="M900" s="5"/>
      <c r="N900" s="5"/>
      <c r="O900" s="5"/>
      <c r="P900" s="344"/>
      <c r="Q900" s="338"/>
      <c r="R900" s="338"/>
      <c r="S900" s="338"/>
      <c r="T900" s="338"/>
      <c r="U900" s="338"/>
      <c r="V900" s="338"/>
      <c r="W900" s="338"/>
      <c r="X900" s="338"/>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c r="BK900" s="5"/>
      <c r="BL900" s="5"/>
      <c r="BM900" s="5"/>
      <c r="BN900" s="5"/>
      <c r="BO900" s="5"/>
      <c r="BP900" s="5"/>
      <c r="BQ900" s="5"/>
      <c r="BR900" s="5"/>
      <c r="BS900" s="5"/>
      <c r="BT900" s="5"/>
      <c r="BU900" s="5"/>
      <c r="BV900" s="5"/>
      <c r="BW900" s="5"/>
      <c r="BX900" s="5"/>
      <c r="BY900" s="5"/>
      <c r="BZ900" s="5"/>
      <c r="CA900" s="5"/>
      <c r="CB900" s="5"/>
      <c r="CC900" s="5"/>
      <c r="CD900" s="5"/>
      <c r="CE900" s="5"/>
      <c r="CF900" s="5"/>
      <c r="CG900" s="5"/>
      <c r="CH900" s="5"/>
      <c r="CI900" s="5"/>
      <c r="CJ900" s="5"/>
      <c r="CK900" s="6"/>
      <c r="CL900" s="6"/>
      <c r="CM900" s="6"/>
      <c r="CN900" s="6"/>
    </row>
    <row r="901" spans="1:92" x14ac:dyDescent="0.25">
      <c r="A901" s="1"/>
      <c r="B901" s="5"/>
      <c r="C901" s="5"/>
      <c r="D901" s="5"/>
      <c r="E901" s="5"/>
      <c r="F901" s="18"/>
      <c r="G901" s="5"/>
      <c r="H901" s="17"/>
      <c r="I901" s="5"/>
      <c r="J901" s="5"/>
      <c r="K901" s="5"/>
      <c r="L901" s="5"/>
      <c r="M901" s="5"/>
      <c r="N901" s="5"/>
      <c r="O901" s="5"/>
      <c r="P901" s="344"/>
      <c r="Q901" s="338"/>
      <c r="R901" s="338"/>
      <c r="S901" s="338"/>
      <c r="T901" s="338"/>
      <c r="U901" s="338"/>
      <c r="V901" s="338"/>
      <c r="W901" s="338"/>
      <c r="X901" s="338"/>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5"/>
      <c r="BN901" s="5"/>
      <c r="BO901" s="5"/>
      <c r="BP901" s="5"/>
      <c r="BQ901" s="5"/>
      <c r="BR901" s="5"/>
      <c r="BS901" s="5"/>
      <c r="BT901" s="5"/>
      <c r="BU901" s="5"/>
      <c r="BV901" s="5"/>
      <c r="BW901" s="5"/>
      <c r="BX901" s="5"/>
      <c r="BY901" s="5"/>
      <c r="BZ901" s="5"/>
      <c r="CA901" s="5"/>
      <c r="CB901" s="5"/>
      <c r="CC901" s="5"/>
      <c r="CD901" s="5"/>
      <c r="CE901" s="5"/>
      <c r="CF901" s="5"/>
      <c r="CG901" s="5"/>
      <c r="CH901" s="5"/>
      <c r="CI901" s="5"/>
      <c r="CJ901" s="5"/>
      <c r="CK901" s="6"/>
      <c r="CL901" s="6"/>
      <c r="CM901" s="6"/>
      <c r="CN901" s="6"/>
    </row>
    <row r="902" spans="1:92" x14ac:dyDescent="0.25">
      <c r="A902" s="1"/>
      <c r="B902" s="5"/>
      <c r="C902" s="5"/>
      <c r="D902" s="5"/>
      <c r="E902" s="5"/>
      <c r="F902" s="18"/>
      <c r="G902" s="5"/>
      <c r="H902" s="17"/>
      <c r="I902" s="5"/>
      <c r="J902" s="5"/>
      <c r="K902" s="5"/>
      <c r="L902" s="5"/>
      <c r="M902" s="5"/>
      <c r="N902" s="5"/>
      <c r="O902" s="5"/>
      <c r="P902" s="344"/>
      <c r="Q902" s="338"/>
      <c r="R902" s="338"/>
      <c r="S902" s="338"/>
      <c r="T902" s="338"/>
      <c r="U902" s="338"/>
      <c r="V902" s="338"/>
      <c r="W902" s="338"/>
      <c r="X902" s="338"/>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5"/>
      <c r="BW902" s="5"/>
      <c r="BX902" s="5"/>
      <c r="BY902" s="5"/>
      <c r="BZ902" s="5"/>
      <c r="CA902" s="5"/>
      <c r="CB902" s="5"/>
      <c r="CC902" s="5"/>
      <c r="CD902" s="5"/>
      <c r="CE902" s="5"/>
      <c r="CF902" s="5"/>
      <c r="CG902" s="5"/>
      <c r="CH902" s="5"/>
      <c r="CI902" s="5"/>
      <c r="CJ902" s="5"/>
      <c r="CK902" s="6"/>
      <c r="CL902" s="6"/>
      <c r="CM902" s="6"/>
      <c r="CN902" s="6"/>
    </row>
    <row r="903" spans="1:92" x14ac:dyDescent="0.25">
      <c r="A903" s="1"/>
      <c r="B903" s="5"/>
      <c r="C903" s="5"/>
      <c r="D903" s="5"/>
      <c r="E903" s="5"/>
      <c r="F903" s="18"/>
      <c r="G903" s="5"/>
      <c r="H903" s="17"/>
      <c r="I903" s="5"/>
      <c r="J903" s="5"/>
      <c r="K903" s="5"/>
      <c r="L903" s="5"/>
      <c r="M903" s="5"/>
      <c r="N903" s="5"/>
      <c r="O903" s="5"/>
      <c r="P903" s="344"/>
      <c r="Q903" s="338"/>
      <c r="R903" s="338"/>
      <c r="S903" s="338"/>
      <c r="T903" s="338"/>
      <c r="U903" s="338"/>
      <c r="V903" s="338"/>
      <c r="W903" s="338"/>
      <c r="X903" s="338"/>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5"/>
      <c r="CD903" s="5"/>
      <c r="CE903" s="5"/>
      <c r="CF903" s="5"/>
      <c r="CG903" s="5"/>
      <c r="CH903" s="5"/>
      <c r="CI903" s="5"/>
      <c r="CJ903" s="5"/>
      <c r="CK903" s="6"/>
      <c r="CL903" s="6"/>
      <c r="CM903" s="6"/>
      <c r="CN903" s="6"/>
    </row>
    <row r="904" spans="1:92" x14ac:dyDescent="0.25">
      <c r="A904" s="1"/>
      <c r="B904" s="5"/>
      <c r="C904" s="5"/>
      <c r="D904" s="5"/>
      <c r="E904" s="5"/>
      <c r="F904" s="18"/>
      <c r="G904" s="5"/>
      <c r="H904" s="17"/>
      <c r="I904" s="5"/>
      <c r="J904" s="5"/>
      <c r="K904" s="5"/>
      <c r="L904" s="5"/>
      <c r="M904" s="5"/>
      <c r="N904" s="5"/>
      <c r="O904" s="5"/>
      <c r="P904" s="344"/>
      <c r="Q904" s="338"/>
      <c r="R904" s="338"/>
      <c r="S904" s="338"/>
      <c r="T904" s="338"/>
      <c r="U904" s="338"/>
      <c r="V904" s="338"/>
      <c r="W904" s="338"/>
      <c r="X904" s="338"/>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c r="CA904" s="5"/>
      <c r="CB904" s="5"/>
      <c r="CC904" s="5"/>
      <c r="CD904" s="5"/>
      <c r="CE904" s="5"/>
      <c r="CF904" s="5"/>
      <c r="CG904" s="5"/>
      <c r="CH904" s="5"/>
      <c r="CI904" s="5"/>
      <c r="CJ904" s="5"/>
      <c r="CK904" s="6"/>
      <c r="CL904" s="6"/>
      <c r="CM904" s="6"/>
      <c r="CN904" s="6"/>
    </row>
    <row r="905" spans="1:92" x14ac:dyDescent="0.25">
      <c r="A905" s="1"/>
      <c r="B905" s="5"/>
      <c r="C905" s="5"/>
      <c r="D905" s="5"/>
      <c r="E905" s="5"/>
      <c r="F905" s="18"/>
      <c r="G905" s="5"/>
      <c r="H905" s="17"/>
      <c r="I905" s="5"/>
      <c r="J905" s="5"/>
      <c r="K905" s="5"/>
      <c r="L905" s="5"/>
      <c r="M905" s="5"/>
      <c r="N905" s="5"/>
      <c r="O905" s="5"/>
      <c r="P905" s="344"/>
      <c r="Q905" s="338"/>
      <c r="R905" s="338"/>
      <c r="S905" s="338"/>
      <c r="T905" s="338"/>
      <c r="U905" s="338"/>
      <c r="V905" s="338"/>
      <c r="W905" s="338"/>
      <c r="X905" s="338"/>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c r="BY905" s="5"/>
      <c r="BZ905" s="5"/>
      <c r="CA905" s="5"/>
      <c r="CB905" s="5"/>
      <c r="CC905" s="5"/>
      <c r="CD905" s="5"/>
      <c r="CE905" s="5"/>
      <c r="CF905" s="5"/>
      <c r="CG905" s="5"/>
      <c r="CH905" s="5"/>
      <c r="CI905" s="5"/>
      <c r="CJ905" s="5"/>
      <c r="CK905" s="6"/>
      <c r="CL905" s="6"/>
      <c r="CM905" s="6"/>
      <c r="CN905" s="6"/>
    </row>
    <row r="906" spans="1:92" x14ac:dyDescent="0.25">
      <c r="A906" s="1"/>
      <c r="B906" s="5"/>
      <c r="C906" s="5"/>
      <c r="D906" s="5"/>
      <c r="E906" s="5"/>
      <c r="F906" s="18"/>
      <c r="G906" s="5"/>
      <c r="H906" s="17"/>
      <c r="I906" s="5"/>
      <c r="J906" s="5"/>
      <c r="K906" s="5"/>
      <c r="L906" s="5"/>
      <c r="M906" s="5"/>
      <c r="N906" s="5"/>
      <c r="O906" s="5"/>
      <c r="P906" s="344"/>
      <c r="Q906" s="338"/>
      <c r="R906" s="338"/>
      <c r="S906" s="338"/>
      <c r="T906" s="338"/>
      <c r="U906" s="338"/>
      <c r="V906" s="338"/>
      <c r="W906" s="338"/>
      <c r="X906" s="338"/>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c r="BY906" s="5"/>
      <c r="BZ906" s="5"/>
      <c r="CA906" s="5"/>
      <c r="CB906" s="5"/>
      <c r="CC906" s="5"/>
      <c r="CD906" s="5"/>
      <c r="CE906" s="5"/>
      <c r="CF906" s="5"/>
      <c r="CG906" s="5"/>
      <c r="CH906" s="5"/>
      <c r="CI906" s="5"/>
      <c r="CJ906" s="5"/>
      <c r="CK906" s="6"/>
      <c r="CL906" s="6"/>
      <c r="CM906" s="6"/>
      <c r="CN906" s="6"/>
    </row>
    <row r="907" spans="1:92" x14ac:dyDescent="0.25">
      <c r="A907" s="1"/>
      <c r="B907" s="5"/>
      <c r="C907" s="5"/>
      <c r="D907" s="5"/>
      <c r="E907" s="5"/>
      <c r="F907" s="18"/>
      <c r="G907" s="5"/>
      <c r="H907" s="17"/>
      <c r="I907" s="5"/>
      <c r="J907" s="5"/>
      <c r="K907" s="5"/>
      <c r="L907" s="5"/>
      <c r="M907" s="5"/>
      <c r="N907" s="5"/>
      <c r="O907" s="5"/>
      <c r="P907" s="344"/>
      <c r="Q907" s="338"/>
      <c r="R907" s="338"/>
      <c r="S907" s="338"/>
      <c r="T907" s="338"/>
      <c r="U907" s="338"/>
      <c r="V907" s="338"/>
      <c r="W907" s="338"/>
      <c r="X907" s="338"/>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5"/>
      <c r="BN907" s="5"/>
      <c r="BO907" s="5"/>
      <c r="BP907" s="5"/>
      <c r="BQ907" s="5"/>
      <c r="BR907" s="5"/>
      <c r="BS907" s="5"/>
      <c r="BT907" s="5"/>
      <c r="BU907" s="5"/>
      <c r="BV907" s="5"/>
      <c r="BW907" s="5"/>
      <c r="BX907" s="5"/>
      <c r="BY907" s="5"/>
      <c r="BZ907" s="5"/>
      <c r="CA907" s="5"/>
      <c r="CB907" s="5"/>
      <c r="CC907" s="5"/>
      <c r="CD907" s="5"/>
      <c r="CE907" s="5"/>
      <c r="CF907" s="5"/>
      <c r="CG907" s="5"/>
      <c r="CH907" s="5"/>
      <c r="CI907" s="5"/>
      <c r="CJ907" s="5"/>
      <c r="CK907" s="6"/>
      <c r="CL907" s="6"/>
      <c r="CM907" s="6"/>
      <c r="CN907" s="6"/>
    </row>
    <row r="908" spans="1:92" x14ac:dyDescent="0.25">
      <c r="A908" s="1"/>
      <c r="B908" s="5"/>
      <c r="C908" s="5"/>
      <c r="D908" s="5"/>
      <c r="E908" s="5"/>
      <c r="F908" s="18"/>
      <c r="G908" s="5"/>
      <c r="H908" s="17"/>
      <c r="I908" s="5"/>
      <c r="J908" s="5"/>
      <c r="K908" s="5"/>
      <c r="L908" s="5"/>
      <c r="M908" s="5"/>
      <c r="N908" s="5"/>
      <c r="O908" s="5"/>
      <c r="P908" s="344"/>
      <c r="Q908" s="338"/>
      <c r="R908" s="338"/>
      <c r="S908" s="338"/>
      <c r="T908" s="338"/>
      <c r="U908" s="338"/>
      <c r="V908" s="338"/>
      <c r="W908" s="338"/>
      <c r="X908" s="338"/>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c r="CA908" s="5"/>
      <c r="CB908" s="5"/>
      <c r="CC908" s="5"/>
      <c r="CD908" s="5"/>
      <c r="CE908" s="5"/>
      <c r="CF908" s="5"/>
      <c r="CG908" s="5"/>
      <c r="CH908" s="5"/>
      <c r="CI908" s="5"/>
      <c r="CJ908" s="5"/>
      <c r="CK908" s="6"/>
      <c r="CL908" s="6"/>
      <c r="CM908" s="6"/>
      <c r="CN908" s="6"/>
    </row>
    <row r="909" spans="1:92" x14ac:dyDescent="0.25">
      <c r="A909" s="1"/>
      <c r="B909" s="5"/>
      <c r="C909" s="5"/>
      <c r="D909" s="5"/>
      <c r="E909" s="5"/>
      <c r="F909" s="18"/>
      <c r="G909" s="5"/>
      <c r="H909" s="17"/>
      <c r="I909" s="5"/>
      <c r="J909" s="5"/>
      <c r="K909" s="5"/>
      <c r="L909" s="5"/>
      <c r="M909" s="5"/>
      <c r="N909" s="5"/>
      <c r="O909" s="5"/>
      <c r="P909" s="344"/>
      <c r="Q909" s="338"/>
      <c r="R909" s="338"/>
      <c r="S909" s="338"/>
      <c r="T909" s="338"/>
      <c r="U909" s="338"/>
      <c r="V909" s="338"/>
      <c r="W909" s="338"/>
      <c r="X909" s="338"/>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J909" s="5"/>
      <c r="CK909" s="6"/>
      <c r="CL909" s="6"/>
      <c r="CM909" s="6"/>
      <c r="CN909" s="6"/>
    </row>
    <row r="910" spans="1:92" x14ac:dyDescent="0.25">
      <c r="A910" s="1"/>
      <c r="B910" s="5"/>
      <c r="C910" s="5"/>
      <c r="D910" s="5"/>
      <c r="E910" s="5"/>
      <c r="F910" s="18"/>
      <c r="G910" s="5"/>
      <c r="H910" s="17"/>
      <c r="I910" s="5"/>
      <c r="J910" s="5"/>
      <c r="K910" s="5"/>
      <c r="L910" s="5"/>
      <c r="M910" s="5"/>
      <c r="N910" s="5"/>
      <c r="O910" s="5"/>
      <c r="P910" s="344"/>
      <c r="Q910" s="338"/>
      <c r="R910" s="338"/>
      <c r="S910" s="338"/>
      <c r="T910" s="338"/>
      <c r="U910" s="338"/>
      <c r="V910" s="338"/>
      <c r="W910" s="338"/>
      <c r="X910" s="338"/>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5"/>
      <c r="BW910" s="5"/>
      <c r="BX910" s="5"/>
      <c r="BY910" s="5"/>
      <c r="BZ910" s="5"/>
      <c r="CA910" s="5"/>
      <c r="CB910" s="5"/>
      <c r="CC910" s="5"/>
      <c r="CD910" s="5"/>
      <c r="CE910" s="5"/>
      <c r="CF910" s="5"/>
      <c r="CG910" s="5"/>
      <c r="CH910" s="5"/>
      <c r="CI910" s="5"/>
      <c r="CJ910" s="5"/>
      <c r="CK910" s="6"/>
      <c r="CL910" s="6"/>
      <c r="CM910" s="6"/>
      <c r="CN910" s="6"/>
    </row>
    <row r="911" spans="1:92" x14ac:dyDescent="0.25">
      <c r="A911" s="1"/>
      <c r="B911" s="5"/>
      <c r="C911" s="5"/>
      <c r="D911" s="5"/>
      <c r="E911" s="5"/>
      <c r="F911" s="18"/>
      <c r="G911" s="5"/>
      <c r="H911" s="17"/>
      <c r="I911" s="5"/>
      <c r="J911" s="5"/>
      <c r="K911" s="5"/>
      <c r="L911" s="5"/>
      <c r="M911" s="5"/>
      <c r="N911" s="5"/>
      <c r="O911" s="5"/>
      <c r="P911" s="344"/>
      <c r="Q911" s="338"/>
      <c r="R911" s="338"/>
      <c r="S911" s="338"/>
      <c r="T911" s="338"/>
      <c r="U911" s="338"/>
      <c r="V911" s="338"/>
      <c r="W911" s="338"/>
      <c r="X911" s="338"/>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5"/>
      <c r="BV911" s="5"/>
      <c r="BW911" s="5"/>
      <c r="BX911" s="5"/>
      <c r="BY911" s="5"/>
      <c r="BZ911" s="5"/>
      <c r="CA911" s="5"/>
      <c r="CB911" s="5"/>
      <c r="CC911" s="5"/>
      <c r="CD911" s="5"/>
      <c r="CE911" s="5"/>
      <c r="CF911" s="5"/>
      <c r="CG911" s="5"/>
      <c r="CH911" s="5"/>
      <c r="CI911" s="5"/>
      <c r="CJ911" s="5"/>
      <c r="CK911" s="6"/>
      <c r="CL911" s="6"/>
      <c r="CM911" s="6"/>
      <c r="CN911" s="6"/>
    </row>
    <row r="912" spans="1:92" x14ac:dyDescent="0.25">
      <c r="A912" s="1"/>
      <c r="B912" s="5"/>
      <c r="C912" s="5"/>
      <c r="D912" s="5"/>
      <c r="E912" s="5"/>
      <c r="F912" s="18"/>
      <c r="G912" s="5"/>
      <c r="H912" s="17"/>
      <c r="I912" s="5"/>
      <c r="J912" s="5"/>
      <c r="K912" s="5"/>
      <c r="L912" s="5"/>
      <c r="M912" s="5"/>
      <c r="N912" s="5"/>
      <c r="O912" s="5"/>
      <c r="P912" s="344"/>
      <c r="Q912" s="338"/>
      <c r="R912" s="338"/>
      <c r="S912" s="338"/>
      <c r="T912" s="338"/>
      <c r="U912" s="338"/>
      <c r="V912" s="338"/>
      <c r="W912" s="338"/>
      <c r="X912" s="338"/>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5"/>
      <c r="CK912" s="6"/>
      <c r="CL912" s="6"/>
      <c r="CM912" s="6"/>
      <c r="CN912" s="6"/>
    </row>
    <row r="913" spans="1:92" x14ac:dyDescent="0.25">
      <c r="A913" s="1"/>
      <c r="B913" s="5"/>
      <c r="C913" s="5"/>
      <c r="D913" s="5"/>
      <c r="E913" s="5"/>
      <c r="F913" s="18"/>
      <c r="G913" s="5"/>
      <c r="H913" s="17"/>
      <c r="I913" s="5"/>
      <c r="J913" s="5"/>
      <c r="K913" s="5"/>
      <c r="L913" s="5"/>
      <c r="M913" s="5"/>
      <c r="N913" s="5"/>
      <c r="O913" s="5"/>
      <c r="P913" s="344"/>
      <c r="Q913" s="338"/>
      <c r="R913" s="338"/>
      <c r="S913" s="338"/>
      <c r="T913" s="338"/>
      <c r="U913" s="338"/>
      <c r="V913" s="338"/>
      <c r="W913" s="338"/>
      <c r="X913" s="338"/>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c r="BU913" s="5"/>
      <c r="BV913" s="5"/>
      <c r="BW913" s="5"/>
      <c r="BX913" s="5"/>
      <c r="BY913" s="5"/>
      <c r="BZ913" s="5"/>
      <c r="CA913" s="5"/>
      <c r="CB913" s="5"/>
      <c r="CC913" s="5"/>
      <c r="CD913" s="5"/>
      <c r="CE913" s="5"/>
      <c r="CF913" s="5"/>
      <c r="CG913" s="5"/>
      <c r="CH913" s="5"/>
      <c r="CI913" s="5"/>
      <c r="CJ913" s="5"/>
      <c r="CK913" s="6"/>
      <c r="CL913" s="6"/>
      <c r="CM913" s="6"/>
      <c r="CN913" s="6"/>
    </row>
    <row r="914" spans="1:92" x14ac:dyDescent="0.25">
      <c r="A914" s="1"/>
      <c r="B914" s="5"/>
      <c r="C914" s="5"/>
      <c r="D914" s="5"/>
      <c r="E914" s="5"/>
      <c r="F914" s="18"/>
      <c r="G914" s="5"/>
      <c r="H914" s="17"/>
      <c r="I914" s="5"/>
      <c r="J914" s="5"/>
      <c r="K914" s="5"/>
      <c r="L914" s="5"/>
      <c r="M914" s="5"/>
      <c r="N914" s="5"/>
      <c r="O914" s="5"/>
      <c r="P914" s="344"/>
      <c r="Q914" s="338"/>
      <c r="R914" s="338"/>
      <c r="S914" s="338"/>
      <c r="T914" s="338"/>
      <c r="U914" s="338"/>
      <c r="V914" s="338"/>
      <c r="W914" s="338"/>
      <c r="X914" s="338"/>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c r="BO914" s="5"/>
      <c r="BP914" s="5"/>
      <c r="BQ914" s="5"/>
      <c r="BR914" s="5"/>
      <c r="BS914" s="5"/>
      <c r="BT914" s="5"/>
      <c r="BU914" s="5"/>
      <c r="BV914" s="5"/>
      <c r="BW914" s="5"/>
      <c r="BX914" s="5"/>
      <c r="BY914" s="5"/>
      <c r="BZ914" s="5"/>
      <c r="CA914" s="5"/>
      <c r="CB914" s="5"/>
      <c r="CC914" s="5"/>
      <c r="CD914" s="5"/>
      <c r="CE914" s="5"/>
      <c r="CF914" s="5"/>
      <c r="CG914" s="5"/>
      <c r="CH914" s="5"/>
      <c r="CI914" s="5"/>
      <c r="CJ914" s="5"/>
      <c r="CK914" s="6"/>
      <c r="CL914" s="6"/>
      <c r="CM914" s="6"/>
      <c r="CN914" s="6"/>
    </row>
    <row r="915" spans="1:92" x14ac:dyDescent="0.25">
      <c r="A915" s="1"/>
      <c r="B915" s="5"/>
      <c r="C915" s="5"/>
      <c r="D915" s="5"/>
      <c r="E915" s="5"/>
      <c r="F915" s="18"/>
      <c r="G915" s="5"/>
      <c r="H915" s="17"/>
      <c r="I915" s="5"/>
      <c r="J915" s="5"/>
      <c r="K915" s="5"/>
      <c r="L915" s="5"/>
      <c r="M915" s="5"/>
      <c r="N915" s="5"/>
      <c r="O915" s="5"/>
      <c r="P915" s="344"/>
      <c r="Q915" s="338"/>
      <c r="R915" s="338"/>
      <c r="S915" s="338"/>
      <c r="T915" s="338"/>
      <c r="U915" s="338"/>
      <c r="V915" s="338"/>
      <c r="W915" s="338"/>
      <c r="X915" s="338"/>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5"/>
      <c r="BR915" s="5"/>
      <c r="BS915" s="5"/>
      <c r="BT915" s="5"/>
      <c r="BU915" s="5"/>
      <c r="BV915" s="5"/>
      <c r="BW915" s="5"/>
      <c r="BX915" s="5"/>
      <c r="BY915" s="5"/>
      <c r="BZ915" s="5"/>
      <c r="CA915" s="5"/>
      <c r="CB915" s="5"/>
      <c r="CC915" s="5"/>
      <c r="CD915" s="5"/>
      <c r="CE915" s="5"/>
      <c r="CF915" s="5"/>
      <c r="CG915" s="5"/>
      <c r="CH915" s="5"/>
      <c r="CI915" s="5"/>
      <c r="CJ915" s="5"/>
      <c r="CK915" s="6"/>
      <c r="CL915" s="6"/>
      <c r="CM915" s="6"/>
      <c r="CN915" s="6"/>
    </row>
    <row r="916" spans="1:92" x14ac:dyDescent="0.25">
      <c r="A916" s="1"/>
      <c r="B916" s="5"/>
      <c r="C916" s="5"/>
      <c r="D916" s="5"/>
      <c r="E916" s="5"/>
      <c r="F916" s="18"/>
      <c r="G916" s="5"/>
      <c r="H916" s="17"/>
      <c r="I916" s="5"/>
      <c r="J916" s="5"/>
      <c r="K916" s="5"/>
      <c r="L916" s="5"/>
      <c r="M916" s="5"/>
      <c r="N916" s="5"/>
      <c r="O916" s="5"/>
      <c r="P916" s="344"/>
      <c r="Q916" s="338"/>
      <c r="R916" s="338"/>
      <c r="S916" s="338"/>
      <c r="T916" s="338"/>
      <c r="U916" s="338"/>
      <c r="V916" s="338"/>
      <c r="W916" s="338"/>
      <c r="X916" s="338"/>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5"/>
      <c r="BR916" s="5"/>
      <c r="BS916" s="5"/>
      <c r="BT916" s="5"/>
      <c r="BU916" s="5"/>
      <c r="BV916" s="5"/>
      <c r="BW916" s="5"/>
      <c r="BX916" s="5"/>
      <c r="BY916" s="5"/>
      <c r="BZ916" s="5"/>
      <c r="CA916" s="5"/>
      <c r="CB916" s="5"/>
      <c r="CC916" s="5"/>
      <c r="CD916" s="5"/>
      <c r="CE916" s="5"/>
      <c r="CF916" s="5"/>
      <c r="CG916" s="5"/>
      <c r="CH916" s="5"/>
      <c r="CI916" s="5"/>
      <c r="CJ916" s="5"/>
      <c r="CK916" s="6"/>
      <c r="CL916" s="6"/>
      <c r="CM916" s="6"/>
      <c r="CN916" s="6"/>
    </row>
    <row r="917" spans="1:92" x14ac:dyDescent="0.25">
      <c r="A917" s="1"/>
      <c r="B917" s="5"/>
      <c r="C917" s="5"/>
      <c r="D917" s="5"/>
      <c r="E917" s="5"/>
      <c r="F917" s="18"/>
      <c r="G917" s="5"/>
      <c r="H917" s="17"/>
      <c r="I917" s="5"/>
      <c r="J917" s="5"/>
      <c r="K917" s="5"/>
      <c r="L917" s="5"/>
      <c r="M917" s="5"/>
      <c r="N917" s="5"/>
      <c r="O917" s="5"/>
      <c r="P917" s="344"/>
      <c r="Q917" s="338"/>
      <c r="R917" s="338"/>
      <c r="S917" s="338"/>
      <c r="T917" s="338"/>
      <c r="U917" s="338"/>
      <c r="V917" s="338"/>
      <c r="W917" s="338"/>
      <c r="X917" s="338"/>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5"/>
      <c r="BR917" s="5"/>
      <c r="BS917" s="5"/>
      <c r="BT917" s="5"/>
      <c r="BU917" s="5"/>
      <c r="BV917" s="5"/>
      <c r="BW917" s="5"/>
      <c r="BX917" s="5"/>
      <c r="BY917" s="5"/>
      <c r="BZ917" s="5"/>
      <c r="CA917" s="5"/>
      <c r="CB917" s="5"/>
      <c r="CC917" s="5"/>
      <c r="CD917" s="5"/>
      <c r="CE917" s="5"/>
      <c r="CF917" s="5"/>
      <c r="CG917" s="5"/>
      <c r="CH917" s="5"/>
      <c r="CI917" s="5"/>
      <c r="CJ917" s="5"/>
      <c r="CK917" s="6"/>
      <c r="CL917" s="6"/>
      <c r="CM917" s="6"/>
      <c r="CN917" s="6"/>
    </row>
    <row r="918" spans="1:92" x14ac:dyDescent="0.25">
      <c r="A918" s="1"/>
      <c r="B918" s="5"/>
      <c r="C918" s="5"/>
      <c r="D918" s="5"/>
      <c r="E918" s="5"/>
      <c r="F918" s="18"/>
      <c r="G918" s="5"/>
      <c r="H918" s="17"/>
      <c r="I918" s="5"/>
      <c r="J918" s="5"/>
      <c r="K918" s="5"/>
      <c r="L918" s="5"/>
      <c r="M918" s="5"/>
      <c r="N918" s="5"/>
      <c r="O918" s="5"/>
      <c r="P918" s="344"/>
      <c r="Q918" s="338"/>
      <c r="R918" s="338"/>
      <c r="S918" s="338"/>
      <c r="T918" s="338"/>
      <c r="U918" s="338"/>
      <c r="V918" s="338"/>
      <c r="W918" s="338"/>
      <c r="X918" s="338"/>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5"/>
      <c r="BN918" s="5"/>
      <c r="BO918" s="5"/>
      <c r="BP918" s="5"/>
      <c r="BQ918" s="5"/>
      <c r="BR918" s="5"/>
      <c r="BS918" s="5"/>
      <c r="BT918" s="5"/>
      <c r="BU918" s="5"/>
      <c r="BV918" s="5"/>
      <c r="BW918" s="5"/>
      <c r="BX918" s="5"/>
      <c r="BY918" s="5"/>
      <c r="BZ918" s="5"/>
      <c r="CA918" s="5"/>
      <c r="CB918" s="5"/>
      <c r="CC918" s="5"/>
      <c r="CD918" s="5"/>
      <c r="CE918" s="5"/>
      <c r="CF918" s="5"/>
      <c r="CG918" s="5"/>
      <c r="CH918" s="5"/>
      <c r="CI918" s="5"/>
      <c r="CJ918" s="5"/>
      <c r="CK918" s="6"/>
      <c r="CL918" s="6"/>
      <c r="CM918" s="6"/>
      <c r="CN918" s="6"/>
    </row>
    <row r="919" spans="1:92" x14ac:dyDescent="0.25">
      <c r="A919" s="1"/>
      <c r="B919" s="5"/>
      <c r="C919" s="5"/>
      <c r="D919" s="5"/>
      <c r="E919" s="5"/>
      <c r="F919" s="18"/>
      <c r="G919" s="5"/>
      <c r="H919" s="17"/>
      <c r="I919" s="5"/>
      <c r="J919" s="5"/>
      <c r="K919" s="5"/>
      <c r="L919" s="5"/>
      <c r="M919" s="5"/>
      <c r="N919" s="5"/>
      <c r="O919" s="5"/>
      <c r="P919" s="344"/>
      <c r="Q919" s="338"/>
      <c r="R919" s="338"/>
      <c r="S919" s="338"/>
      <c r="T919" s="338"/>
      <c r="U919" s="338"/>
      <c r="V919" s="338"/>
      <c r="W919" s="338"/>
      <c r="X919" s="338"/>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5"/>
      <c r="BO919" s="5"/>
      <c r="BP919" s="5"/>
      <c r="BQ919" s="5"/>
      <c r="BR919" s="5"/>
      <c r="BS919" s="5"/>
      <c r="BT919" s="5"/>
      <c r="BU919" s="5"/>
      <c r="BV919" s="5"/>
      <c r="BW919" s="5"/>
      <c r="BX919" s="5"/>
      <c r="BY919" s="5"/>
      <c r="BZ919" s="5"/>
      <c r="CA919" s="5"/>
      <c r="CB919" s="5"/>
      <c r="CC919" s="5"/>
      <c r="CD919" s="5"/>
      <c r="CE919" s="5"/>
      <c r="CF919" s="5"/>
      <c r="CG919" s="5"/>
      <c r="CH919" s="5"/>
      <c r="CI919" s="5"/>
      <c r="CJ919" s="5"/>
      <c r="CK919" s="6"/>
      <c r="CL919" s="6"/>
      <c r="CM919" s="6"/>
      <c r="CN919" s="6"/>
    </row>
    <row r="920" spans="1:92" x14ac:dyDescent="0.25">
      <c r="A920" s="1"/>
      <c r="B920" s="5"/>
      <c r="C920" s="5"/>
      <c r="D920" s="5"/>
      <c r="E920" s="5"/>
      <c r="F920" s="18"/>
      <c r="G920" s="5"/>
      <c r="H920" s="17"/>
      <c r="I920" s="5"/>
      <c r="J920" s="5"/>
      <c r="K920" s="5"/>
      <c r="L920" s="5"/>
      <c r="M920" s="5"/>
      <c r="N920" s="5"/>
      <c r="O920" s="5"/>
      <c r="P920" s="344"/>
      <c r="Q920" s="338"/>
      <c r="R920" s="338"/>
      <c r="S920" s="338"/>
      <c r="T920" s="338"/>
      <c r="U920" s="338"/>
      <c r="V920" s="338"/>
      <c r="W920" s="338"/>
      <c r="X920" s="338"/>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5"/>
      <c r="BN920" s="5"/>
      <c r="BO920" s="5"/>
      <c r="BP920" s="5"/>
      <c r="BQ920" s="5"/>
      <c r="BR920" s="5"/>
      <c r="BS920" s="5"/>
      <c r="BT920" s="5"/>
      <c r="BU920" s="5"/>
      <c r="BV920" s="5"/>
      <c r="BW920" s="5"/>
      <c r="BX920" s="5"/>
      <c r="BY920" s="5"/>
      <c r="BZ920" s="5"/>
      <c r="CA920" s="5"/>
      <c r="CB920" s="5"/>
      <c r="CC920" s="5"/>
      <c r="CD920" s="5"/>
      <c r="CE920" s="5"/>
      <c r="CF920" s="5"/>
      <c r="CG920" s="5"/>
      <c r="CH920" s="5"/>
      <c r="CI920" s="5"/>
      <c r="CJ920" s="5"/>
      <c r="CK920" s="6"/>
      <c r="CL920" s="6"/>
      <c r="CM920" s="6"/>
      <c r="CN920" s="6"/>
    </row>
    <row r="921" spans="1:92" x14ac:dyDescent="0.25">
      <c r="A921" s="1"/>
      <c r="B921" s="5"/>
      <c r="C921" s="5"/>
      <c r="D921" s="5"/>
      <c r="E921" s="5"/>
      <c r="F921" s="18"/>
      <c r="G921" s="5"/>
      <c r="H921" s="17"/>
      <c r="I921" s="5"/>
      <c r="J921" s="5"/>
      <c r="K921" s="5"/>
      <c r="L921" s="5"/>
      <c r="M921" s="5"/>
      <c r="N921" s="5"/>
      <c r="O921" s="5"/>
      <c r="P921" s="344"/>
      <c r="Q921" s="338"/>
      <c r="R921" s="338"/>
      <c r="S921" s="338"/>
      <c r="T921" s="338"/>
      <c r="U921" s="338"/>
      <c r="V921" s="338"/>
      <c r="W921" s="338"/>
      <c r="X921" s="338"/>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5"/>
      <c r="BN921" s="5"/>
      <c r="BO921" s="5"/>
      <c r="BP921" s="5"/>
      <c r="BQ921" s="5"/>
      <c r="BR921" s="5"/>
      <c r="BS921" s="5"/>
      <c r="BT921" s="5"/>
      <c r="BU921" s="5"/>
      <c r="BV921" s="5"/>
      <c r="BW921" s="5"/>
      <c r="BX921" s="5"/>
      <c r="BY921" s="5"/>
      <c r="BZ921" s="5"/>
      <c r="CA921" s="5"/>
      <c r="CB921" s="5"/>
      <c r="CC921" s="5"/>
      <c r="CD921" s="5"/>
      <c r="CE921" s="5"/>
      <c r="CF921" s="5"/>
      <c r="CG921" s="5"/>
      <c r="CH921" s="5"/>
      <c r="CI921" s="5"/>
      <c r="CJ921" s="5"/>
      <c r="CK921" s="6"/>
      <c r="CL921" s="6"/>
      <c r="CM921" s="6"/>
      <c r="CN921" s="6"/>
    </row>
    <row r="922" spans="1:92" x14ac:dyDescent="0.25">
      <c r="A922" s="1"/>
      <c r="B922" s="5"/>
      <c r="C922" s="5"/>
      <c r="D922" s="5"/>
      <c r="E922" s="5"/>
      <c r="F922" s="18"/>
      <c r="G922" s="5"/>
      <c r="H922" s="17"/>
      <c r="I922" s="5"/>
      <c r="J922" s="5"/>
      <c r="K922" s="5"/>
      <c r="L922" s="5"/>
      <c r="M922" s="5"/>
      <c r="N922" s="5"/>
      <c r="O922" s="5"/>
      <c r="P922" s="344"/>
      <c r="Q922" s="338"/>
      <c r="R922" s="338"/>
      <c r="S922" s="338"/>
      <c r="T922" s="338"/>
      <c r="U922" s="338"/>
      <c r="V922" s="338"/>
      <c r="W922" s="338"/>
      <c r="X922" s="338"/>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5"/>
      <c r="BN922" s="5"/>
      <c r="BO922" s="5"/>
      <c r="BP922" s="5"/>
      <c r="BQ922" s="5"/>
      <c r="BR922" s="5"/>
      <c r="BS922" s="5"/>
      <c r="BT922" s="5"/>
      <c r="BU922" s="5"/>
      <c r="BV922" s="5"/>
      <c r="BW922" s="5"/>
      <c r="BX922" s="5"/>
      <c r="BY922" s="5"/>
      <c r="BZ922" s="5"/>
      <c r="CA922" s="5"/>
      <c r="CB922" s="5"/>
      <c r="CC922" s="5"/>
      <c r="CD922" s="5"/>
      <c r="CE922" s="5"/>
      <c r="CF922" s="5"/>
      <c r="CG922" s="5"/>
      <c r="CH922" s="5"/>
      <c r="CI922" s="5"/>
      <c r="CJ922" s="5"/>
      <c r="CK922" s="6"/>
      <c r="CL922" s="6"/>
      <c r="CM922" s="6"/>
      <c r="CN922" s="6"/>
    </row>
    <row r="923" spans="1:92" x14ac:dyDescent="0.25">
      <c r="A923" s="1"/>
      <c r="B923" s="5"/>
      <c r="C923" s="5"/>
      <c r="D923" s="5"/>
      <c r="E923" s="5"/>
      <c r="F923" s="18"/>
      <c r="G923" s="5"/>
      <c r="H923" s="17"/>
      <c r="I923" s="5"/>
      <c r="J923" s="5"/>
      <c r="K923" s="5"/>
      <c r="L923" s="5"/>
      <c r="M923" s="5"/>
      <c r="N923" s="5"/>
      <c r="O923" s="5"/>
      <c r="P923" s="344"/>
      <c r="Q923" s="338"/>
      <c r="R923" s="338"/>
      <c r="S923" s="338"/>
      <c r="T923" s="338"/>
      <c r="U923" s="338"/>
      <c r="V923" s="338"/>
      <c r="W923" s="338"/>
      <c r="X923" s="338"/>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5"/>
      <c r="BK923" s="5"/>
      <c r="BL923" s="5"/>
      <c r="BM923" s="5"/>
      <c r="BN923" s="5"/>
      <c r="BO923" s="5"/>
      <c r="BP923" s="5"/>
      <c r="BQ923" s="5"/>
      <c r="BR923" s="5"/>
      <c r="BS923" s="5"/>
      <c r="BT923" s="5"/>
      <c r="BU923" s="5"/>
      <c r="BV923" s="5"/>
      <c r="BW923" s="5"/>
      <c r="BX923" s="5"/>
      <c r="BY923" s="5"/>
      <c r="BZ923" s="5"/>
      <c r="CA923" s="5"/>
      <c r="CB923" s="5"/>
      <c r="CC923" s="5"/>
      <c r="CD923" s="5"/>
      <c r="CE923" s="5"/>
      <c r="CF923" s="5"/>
      <c r="CG923" s="5"/>
      <c r="CH923" s="5"/>
      <c r="CI923" s="5"/>
      <c r="CJ923" s="5"/>
      <c r="CK923" s="6"/>
      <c r="CL923" s="6"/>
      <c r="CM923" s="6"/>
      <c r="CN923" s="6"/>
    </row>
    <row r="924" spans="1:92" x14ac:dyDescent="0.25">
      <c r="A924" s="1"/>
      <c r="B924" s="5"/>
      <c r="C924" s="5"/>
      <c r="D924" s="5"/>
      <c r="E924" s="5"/>
      <c r="F924" s="18"/>
      <c r="G924" s="5"/>
      <c r="H924" s="17"/>
      <c r="I924" s="5"/>
      <c r="J924" s="5"/>
      <c r="K924" s="5"/>
      <c r="L924" s="5"/>
      <c r="M924" s="5"/>
      <c r="N924" s="5"/>
      <c r="O924" s="5"/>
      <c r="P924" s="344"/>
      <c r="Q924" s="338"/>
      <c r="R924" s="338"/>
      <c r="S924" s="338"/>
      <c r="T924" s="338"/>
      <c r="U924" s="338"/>
      <c r="V924" s="338"/>
      <c r="W924" s="338"/>
      <c r="X924" s="338"/>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5"/>
      <c r="BN924" s="5"/>
      <c r="BO924" s="5"/>
      <c r="BP924" s="5"/>
      <c r="BQ924" s="5"/>
      <c r="BR924" s="5"/>
      <c r="BS924" s="5"/>
      <c r="BT924" s="5"/>
      <c r="BU924" s="5"/>
      <c r="BV924" s="5"/>
      <c r="BW924" s="5"/>
      <c r="BX924" s="5"/>
      <c r="BY924" s="5"/>
      <c r="BZ924" s="5"/>
      <c r="CA924" s="5"/>
      <c r="CB924" s="5"/>
      <c r="CC924" s="5"/>
      <c r="CD924" s="5"/>
      <c r="CE924" s="5"/>
      <c r="CF924" s="5"/>
      <c r="CG924" s="5"/>
      <c r="CH924" s="5"/>
      <c r="CI924" s="5"/>
      <c r="CJ924" s="5"/>
      <c r="CK924" s="6"/>
      <c r="CL924" s="6"/>
      <c r="CM924" s="6"/>
      <c r="CN924" s="6"/>
    </row>
    <row r="925" spans="1:92" x14ac:dyDescent="0.25">
      <c r="A925" s="1"/>
      <c r="B925" s="5"/>
      <c r="C925" s="5"/>
      <c r="D925" s="5"/>
      <c r="E925" s="5"/>
      <c r="F925" s="18"/>
      <c r="G925" s="5"/>
      <c r="H925" s="17"/>
      <c r="I925" s="5"/>
      <c r="J925" s="5"/>
      <c r="K925" s="5"/>
      <c r="L925" s="5"/>
      <c r="M925" s="5"/>
      <c r="N925" s="5"/>
      <c r="O925" s="5"/>
      <c r="P925" s="344"/>
      <c r="Q925" s="338"/>
      <c r="R925" s="338"/>
      <c r="S925" s="338"/>
      <c r="T925" s="338"/>
      <c r="U925" s="338"/>
      <c r="V925" s="338"/>
      <c r="W925" s="338"/>
      <c r="X925" s="338"/>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5"/>
      <c r="BO925" s="5"/>
      <c r="BP925" s="5"/>
      <c r="BQ925" s="5"/>
      <c r="BR925" s="5"/>
      <c r="BS925" s="5"/>
      <c r="BT925" s="5"/>
      <c r="BU925" s="5"/>
      <c r="BV925" s="5"/>
      <c r="BW925" s="5"/>
      <c r="BX925" s="5"/>
      <c r="BY925" s="5"/>
      <c r="BZ925" s="5"/>
      <c r="CA925" s="5"/>
      <c r="CB925" s="5"/>
      <c r="CC925" s="5"/>
      <c r="CD925" s="5"/>
      <c r="CE925" s="5"/>
      <c r="CF925" s="5"/>
      <c r="CG925" s="5"/>
      <c r="CH925" s="5"/>
      <c r="CI925" s="5"/>
      <c r="CJ925" s="5"/>
      <c r="CK925" s="6"/>
      <c r="CL925" s="6"/>
      <c r="CM925" s="6"/>
      <c r="CN925" s="6"/>
    </row>
    <row r="926" spans="1:92" x14ac:dyDescent="0.25">
      <c r="A926" s="1"/>
      <c r="B926" s="5"/>
      <c r="C926" s="5"/>
      <c r="D926" s="5"/>
      <c r="E926" s="5"/>
      <c r="F926" s="18"/>
      <c r="G926" s="5"/>
      <c r="H926" s="17"/>
      <c r="I926" s="5"/>
      <c r="J926" s="5"/>
      <c r="K926" s="5"/>
      <c r="L926" s="5"/>
      <c r="M926" s="5"/>
      <c r="N926" s="5"/>
      <c r="O926" s="5"/>
      <c r="P926" s="344"/>
      <c r="Q926" s="338"/>
      <c r="R926" s="338"/>
      <c r="S926" s="338"/>
      <c r="T926" s="338"/>
      <c r="U926" s="338"/>
      <c r="V926" s="338"/>
      <c r="W926" s="338"/>
      <c r="X926" s="338"/>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c r="CA926" s="5"/>
      <c r="CB926" s="5"/>
      <c r="CC926" s="5"/>
      <c r="CD926" s="5"/>
      <c r="CE926" s="5"/>
      <c r="CF926" s="5"/>
      <c r="CG926" s="5"/>
      <c r="CH926" s="5"/>
      <c r="CI926" s="5"/>
      <c r="CJ926" s="5"/>
      <c r="CK926" s="6"/>
      <c r="CL926" s="6"/>
      <c r="CM926" s="6"/>
      <c r="CN926" s="6"/>
    </row>
    <row r="927" spans="1:92" x14ac:dyDescent="0.25">
      <c r="A927" s="1"/>
      <c r="B927" s="5"/>
      <c r="C927" s="5"/>
      <c r="D927" s="5"/>
      <c r="E927" s="5"/>
      <c r="F927" s="18"/>
      <c r="G927" s="5"/>
      <c r="H927" s="17"/>
      <c r="I927" s="5"/>
      <c r="J927" s="5"/>
      <c r="K927" s="5"/>
      <c r="L927" s="5"/>
      <c r="M927" s="5"/>
      <c r="N927" s="5"/>
      <c r="O927" s="5"/>
      <c r="P927" s="344"/>
      <c r="Q927" s="338"/>
      <c r="R927" s="338"/>
      <c r="S927" s="338"/>
      <c r="T927" s="338"/>
      <c r="U927" s="338"/>
      <c r="V927" s="338"/>
      <c r="W927" s="338"/>
      <c r="X927" s="338"/>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5"/>
      <c r="BV927" s="5"/>
      <c r="BW927" s="5"/>
      <c r="BX927" s="5"/>
      <c r="BY927" s="5"/>
      <c r="BZ927" s="5"/>
      <c r="CA927" s="5"/>
      <c r="CB927" s="5"/>
      <c r="CC927" s="5"/>
      <c r="CD927" s="5"/>
      <c r="CE927" s="5"/>
      <c r="CF927" s="5"/>
      <c r="CG927" s="5"/>
      <c r="CH927" s="5"/>
      <c r="CI927" s="5"/>
      <c r="CJ927" s="5"/>
      <c r="CK927" s="6"/>
      <c r="CL927" s="6"/>
      <c r="CM927" s="6"/>
      <c r="CN927" s="6"/>
    </row>
    <row r="928" spans="1:92" x14ac:dyDescent="0.25">
      <c r="A928" s="1"/>
      <c r="B928" s="5"/>
      <c r="C928" s="5"/>
      <c r="D928" s="5"/>
      <c r="E928" s="5"/>
      <c r="F928" s="18"/>
      <c r="G928" s="5"/>
      <c r="H928" s="17"/>
      <c r="I928" s="5"/>
      <c r="J928" s="5"/>
      <c r="K928" s="5"/>
      <c r="L928" s="5"/>
      <c r="M928" s="5"/>
      <c r="N928" s="5"/>
      <c r="O928" s="5"/>
      <c r="P928" s="344"/>
      <c r="Q928" s="338"/>
      <c r="R928" s="338"/>
      <c r="S928" s="338"/>
      <c r="T928" s="338"/>
      <c r="U928" s="338"/>
      <c r="V928" s="338"/>
      <c r="W928" s="338"/>
      <c r="X928" s="338"/>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5"/>
      <c r="BO928" s="5"/>
      <c r="BP928" s="5"/>
      <c r="BQ928" s="5"/>
      <c r="BR928" s="5"/>
      <c r="BS928" s="5"/>
      <c r="BT928" s="5"/>
      <c r="BU928" s="5"/>
      <c r="BV928" s="5"/>
      <c r="BW928" s="5"/>
      <c r="BX928" s="5"/>
      <c r="BY928" s="5"/>
      <c r="BZ928" s="5"/>
      <c r="CA928" s="5"/>
      <c r="CB928" s="5"/>
      <c r="CC928" s="5"/>
      <c r="CD928" s="5"/>
      <c r="CE928" s="5"/>
      <c r="CF928" s="5"/>
      <c r="CG928" s="5"/>
      <c r="CH928" s="5"/>
      <c r="CI928" s="5"/>
      <c r="CJ928" s="5"/>
      <c r="CK928" s="6"/>
      <c r="CL928" s="6"/>
      <c r="CM928" s="6"/>
      <c r="CN928" s="6"/>
    </row>
    <row r="929" spans="1:92" x14ac:dyDescent="0.25">
      <c r="A929" s="1"/>
      <c r="B929" s="5"/>
      <c r="C929" s="5"/>
      <c r="D929" s="5"/>
      <c r="E929" s="5"/>
      <c r="F929" s="18"/>
      <c r="G929" s="5"/>
      <c r="H929" s="17"/>
      <c r="I929" s="5"/>
      <c r="J929" s="5"/>
      <c r="K929" s="5"/>
      <c r="L929" s="5"/>
      <c r="M929" s="5"/>
      <c r="N929" s="5"/>
      <c r="O929" s="5"/>
      <c r="P929" s="344"/>
      <c r="Q929" s="338"/>
      <c r="R929" s="338"/>
      <c r="S929" s="338"/>
      <c r="T929" s="338"/>
      <c r="U929" s="338"/>
      <c r="V929" s="338"/>
      <c r="W929" s="338"/>
      <c r="X929" s="338"/>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c r="CA929" s="5"/>
      <c r="CB929" s="5"/>
      <c r="CC929" s="5"/>
      <c r="CD929" s="5"/>
      <c r="CE929" s="5"/>
      <c r="CF929" s="5"/>
      <c r="CG929" s="5"/>
      <c r="CH929" s="5"/>
      <c r="CI929" s="5"/>
      <c r="CJ929" s="5"/>
      <c r="CK929" s="6"/>
      <c r="CL929" s="6"/>
      <c r="CM929" s="6"/>
      <c r="CN929" s="6"/>
    </row>
    <row r="930" spans="1:92" x14ac:dyDescent="0.25">
      <c r="A930" s="1"/>
      <c r="B930" s="5"/>
      <c r="C930" s="5"/>
      <c r="D930" s="5"/>
      <c r="E930" s="5"/>
      <c r="F930" s="18"/>
      <c r="G930" s="5"/>
      <c r="H930" s="17"/>
      <c r="I930" s="5"/>
      <c r="J930" s="5"/>
      <c r="K930" s="5"/>
      <c r="L930" s="5"/>
      <c r="M930" s="5"/>
      <c r="N930" s="5"/>
      <c r="O930" s="5"/>
      <c r="P930" s="344"/>
      <c r="Q930" s="338"/>
      <c r="R930" s="338"/>
      <c r="S930" s="338"/>
      <c r="T930" s="338"/>
      <c r="U930" s="338"/>
      <c r="V930" s="338"/>
      <c r="W930" s="338"/>
      <c r="X930" s="338"/>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5"/>
      <c r="BO930" s="5"/>
      <c r="BP930" s="5"/>
      <c r="BQ930" s="5"/>
      <c r="BR930" s="5"/>
      <c r="BS930" s="5"/>
      <c r="BT930" s="5"/>
      <c r="BU930" s="5"/>
      <c r="BV930" s="5"/>
      <c r="BW930" s="5"/>
      <c r="BX930" s="5"/>
      <c r="BY930" s="5"/>
      <c r="BZ930" s="5"/>
      <c r="CA930" s="5"/>
      <c r="CB930" s="5"/>
      <c r="CC930" s="5"/>
      <c r="CD930" s="5"/>
      <c r="CE930" s="5"/>
      <c r="CF930" s="5"/>
      <c r="CG930" s="5"/>
      <c r="CH930" s="5"/>
      <c r="CI930" s="5"/>
      <c r="CJ930" s="5"/>
      <c r="CK930" s="6"/>
      <c r="CL930" s="6"/>
      <c r="CM930" s="6"/>
      <c r="CN930" s="6"/>
    </row>
    <row r="931" spans="1:92" x14ac:dyDescent="0.25">
      <c r="A931" s="1"/>
      <c r="B931" s="5"/>
      <c r="C931" s="5"/>
      <c r="D931" s="5"/>
      <c r="E931" s="5"/>
      <c r="F931" s="18"/>
      <c r="G931" s="5"/>
      <c r="H931" s="17"/>
      <c r="I931" s="5"/>
      <c r="J931" s="5"/>
      <c r="K931" s="5"/>
      <c r="L931" s="5"/>
      <c r="M931" s="5"/>
      <c r="N931" s="5"/>
      <c r="O931" s="5"/>
      <c r="P931" s="344"/>
      <c r="Q931" s="338"/>
      <c r="R931" s="338"/>
      <c r="S931" s="338"/>
      <c r="T931" s="338"/>
      <c r="U931" s="338"/>
      <c r="V931" s="338"/>
      <c r="W931" s="338"/>
      <c r="X931" s="338"/>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5"/>
      <c r="BN931" s="5"/>
      <c r="BO931" s="5"/>
      <c r="BP931" s="5"/>
      <c r="BQ931" s="5"/>
      <c r="BR931" s="5"/>
      <c r="BS931" s="5"/>
      <c r="BT931" s="5"/>
      <c r="BU931" s="5"/>
      <c r="BV931" s="5"/>
      <c r="BW931" s="5"/>
      <c r="BX931" s="5"/>
      <c r="BY931" s="5"/>
      <c r="BZ931" s="5"/>
      <c r="CA931" s="5"/>
      <c r="CB931" s="5"/>
      <c r="CC931" s="5"/>
      <c r="CD931" s="5"/>
      <c r="CE931" s="5"/>
      <c r="CF931" s="5"/>
      <c r="CG931" s="5"/>
      <c r="CH931" s="5"/>
      <c r="CI931" s="5"/>
      <c r="CJ931" s="5"/>
      <c r="CK931" s="6"/>
      <c r="CL931" s="6"/>
      <c r="CM931" s="6"/>
      <c r="CN931" s="6"/>
    </row>
    <row r="932" spans="1:92" x14ac:dyDescent="0.25">
      <c r="A932" s="1"/>
      <c r="B932" s="5"/>
      <c r="C932" s="5"/>
      <c r="D932" s="5"/>
      <c r="E932" s="5"/>
      <c r="F932" s="18"/>
      <c r="G932" s="5"/>
      <c r="H932" s="17"/>
      <c r="I932" s="5"/>
      <c r="J932" s="5"/>
      <c r="K932" s="5"/>
      <c r="L932" s="5"/>
      <c r="M932" s="5"/>
      <c r="N932" s="5"/>
      <c r="O932" s="5"/>
      <c r="P932" s="344"/>
      <c r="Q932" s="338"/>
      <c r="R932" s="338"/>
      <c r="S932" s="338"/>
      <c r="T932" s="338"/>
      <c r="U932" s="338"/>
      <c r="V932" s="338"/>
      <c r="W932" s="338"/>
      <c r="X932" s="338"/>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5"/>
      <c r="BN932" s="5"/>
      <c r="BO932" s="5"/>
      <c r="BP932" s="5"/>
      <c r="BQ932" s="5"/>
      <c r="BR932" s="5"/>
      <c r="BS932" s="5"/>
      <c r="BT932" s="5"/>
      <c r="BU932" s="5"/>
      <c r="BV932" s="5"/>
      <c r="BW932" s="5"/>
      <c r="BX932" s="5"/>
      <c r="BY932" s="5"/>
      <c r="BZ932" s="5"/>
      <c r="CA932" s="5"/>
      <c r="CB932" s="5"/>
      <c r="CC932" s="5"/>
      <c r="CD932" s="5"/>
      <c r="CE932" s="5"/>
      <c r="CF932" s="5"/>
      <c r="CG932" s="5"/>
      <c r="CH932" s="5"/>
      <c r="CI932" s="5"/>
      <c r="CJ932" s="5"/>
      <c r="CK932" s="6"/>
      <c r="CL932" s="6"/>
      <c r="CM932" s="6"/>
      <c r="CN932" s="6"/>
    </row>
    <row r="933" spans="1:92" x14ac:dyDescent="0.25">
      <c r="A933" s="1"/>
      <c r="B933" s="5"/>
      <c r="C933" s="5"/>
      <c r="D933" s="5"/>
      <c r="E933" s="5"/>
      <c r="F933" s="18"/>
      <c r="G933" s="5"/>
      <c r="H933" s="17"/>
      <c r="I933" s="5"/>
      <c r="J933" s="5"/>
      <c r="K933" s="5"/>
      <c r="L933" s="5"/>
      <c r="M933" s="5"/>
      <c r="N933" s="5"/>
      <c r="O933" s="5"/>
      <c r="P933" s="344"/>
      <c r="Q933" s="338"/>
      <c r="R933" s="338"/>
      <c r="S933" s="338"/>
      <c r="T933" s="338"/>
      <c r="U933" s="338"/>
      <c r="V933" s="338"/>
      <c r="W933" s="338"/>
      <c r="X933" s="338"/>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5"/>
      <c r="BN933" s="5"/>
      <c r="BO933" s="5"/>
      <c r="BP933" s="5"/>
      <c r="BQ933" s="5"/>
      <c r="BR933" s="5"/>
      <c r="BS933" s="5"/>
      <c r="BT933" s="5"/>
      <c r="BU933" s="5"/>
      <c r="BV933" s="5"/>
      <c r="BW933" s="5"/>
      <c r="BX933" s="5"/>
      <c r="BY933" s="5"/>
      <c r="BZ933" s="5"/>
      <c r="CA933" s="5"/>
      <c r="CB933" s="5"/>
      <c r="CC933" s="5"/>
      <c r="CD933" s="5"/>
      <c r="CE933" s="5"/>
      <c r="CF933" s="5"/>
      <c r="CG933" s="5"/>
      <c r="CH933" s="5"/>
      <c r="CI933" s="5"/>
      <c r="CJ933" s="5"/>
      <c r="CK933" s="6"/>
      <c r="CL933" s="6"/>
      <c r="CM933" s="6"/>
      <c r="CN933" s="6"/>
    </row>
    <row r="934" spans="1:92" x14ac:dyDescent="0.25">
      <c r="A934" s="1"/>
      <c r="B934" s="5"/>
      <c r="C934" s="5"/>
      <c r="D934" s="5"/>
      <c r="E934" s="5"/>
      <c r="F934" s="18"/>
      <c r="G934" s="5"/>
      <c r="H934" s="17"/>
      <c r="I934" s="5"/>
      <c r="J934" s="5"/>
      <c r="K934" s="5"/>
      <c r="L934" s="5"/>
      <c r="M934" s="5"/>
      <c r="N934" s="5"/>
      <c r="O934" s="5"/>
      <c r="P934" s="344"/>
      <c r="Q934" s="338"/>
      <c r="R934" s="338"/>
      <c r="S934" s="338"/>
      <c r="T934" s="338"/>
      <c r="U934" s="338"/>
      <c r="V934" s="338"/>
      <c r="W934" s="338"/>
      <c r="X934" s="338"/>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5"/>
      <c r="BO934" s="5"/>
      <c r="BP934" s="5"/>
      <c r="BQ934" s="5"/>
      <c r="BR934" s="5"/>
      <c r="BS934" s="5"/>
      <c r="BT934" s="5"/>
      <c r="BU934" s="5"/>
      <c r="BV934" s="5"/>
      <c r="BW934" s="5"/>
      <c r="BX934" s="5"/>
      <c r="BY934" s="5"/>
      <c r="BZ934" s="5"/>
      <c r="CA934" s="5"/>
      <c r="CB934" s="5"/>
      <c r="CC934" s="5"/>
      <c r="CD934" s="5"/>
      <c r="CE934" s="5"/>
      <c r="CF934" s="5"/>
      <c r="CG934" s="5"/>
      <c r="CH934" s="5"/>
      <c r="CI934" s="5"/>
      <c r="CJ934" s="5"/>
      <c r="CK934" s="6"/>
      <c r="CL934" s="6"/>
      <c r="CM934" s="6"/>
      <c r="CN934" s="6"/>
    </row>
    <row r="935" spans="1:92" x14ac:dyDescent="0.25">
      <c r="A935" s="1"/>
      <c r="B935" s="5"/>
      <c r="C935" s="5"/>
      <c r="D935" s="5"/>
      <c r="E935" s="5"/>
      <c r="F935" s="18"/>
      <c r="G935" s="5"/>
      <c r="H935" s="17"/>
      <c r="I935" s="5"/>
      <c r="J935" s="5"/>
      <c r="K935" s="5"/>
      <c r="L935" s="5"/>
      <c r="M935" s="5"/>
      <c r="N935" s="5"/>
      <c r="O935" s="5"/>
      <c r="P935" s="344"/>
      <c r="Q935" s="338"/>
      <c r="R935" s="338"/>
      <c r="S935" s="338"/>
      <c r="T935" s="338"/>
      <c r="U935" s="338"/>
      <c r="V935" s="338"/>
      <c r="W935" s="338"/>
      <c r="X935" s="338"/>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5"/>
      <c r="BO935" s="5"/>
      <c r="BP935" s="5"/>
      <c r="BQ935" s="5"/>
      <c r="BR935" s="5"/>
      <c r="BS935" s="5"/>
      <c r="BT935" s="5"/>
      <c r="BU935" s="5"/>
      <c r="BV935" s="5"/>
      <c r="BW935" s="5"/>
      <c r="BX935" s="5"/>
      <c r="BY935" s="5"/>
      <c r="BZ935" s="5"/>
      <c r="CA935" s="5"/>
      <c r="CB935" s="5"/>
      <c r="CC935" s="5"/>
      <c r="CD935" s="5"/>
      <c r="CE935" s="5"/>
      <c r="CF935" s="5"/>
      <c r="CG935" s="5"/>
      <c r="CH935" s="5"/>
      <c r="CI935" s="5"/>
      <c r="CJ935" s="5"/>
      <c r="CK935" s="6"/>
      <c r="CL935" s="6"/>
      <c r="CM935" s="6"/>
      <c r="CN935" s="6"/>
    </row>
    <row r="936" spans="1:92" x14ac:dyDescent="0.25">
      <c r="A936" s="1"/>
      <c r="B936" s="5"/>
      <c r="C936" s="5"/>
      <c r="D936" s="5"/>
      <c r="E936" s="5"/>
      <c r="F936" s="18"/>
      <c r="G936" s="5"/>
      <c r="H936" s="17"/>
      <c r="I936" s="5"/>
      <c r="J936" s="5"/>
      <c r="K936" s="5"/>
      <c r="L936" s="5"/>
      <c r="M936" s="5"/>
      <c r="N936" s="5"/>
      <c r="O936" s="5"/>
      <c r="P936" s="344"/>
      <c r="Q936" s="338"/>
      <c r="R936" s="338"/>
      <c r="S936" s="338"/>
      <c r="T936" s="338"/>
      <c r="U936" s="338"/>
      <c r="V936" s="338"/>
      <c r="W936" s="338"/>
      <c r="X936" s="338"/>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5"/>
      <c r="BN936" s="5"/>
      <c r="BO936" s="5"/>
      <c r="BP936" s="5"/>
      <c r="BQ936" s="5"/>
      <c r="BR936" s="5"/>
      <c r="BS936" s="5"/>
      <c r="BT936" s="5"/>
      <c r="BU936" s="5"/>
      <c r="BV936" s="5"/>
      <c r="BW936" s="5"/>
      <c r="BX936" s="5"/>
      <c r="BY936" s="5"/>
      <c r="BZ936" s="5"/>
      <c r="CA936" s="5"/>
      <c r="CB936" s="5"/>
      <c r="CC936" s="5"/>
      <c r="CD936" s="5"/>
      <c r="CE936" s="5"/>
      <c r="CF936" s="5"/>
      <c r="CG936" s="5"/>
      <c r="CH936" s="5"/>
      <c r="CI936" s="5"/>
      <c r="CJ936" s="5"/>
      <c r="CK936" s="6"/>
      <c r="CL936" s="6"/>
      <c r="CM936" s="6"/>
      <c r="CN936" s="6"/>
    </row>
    <row r="937" spans="1:92" x14ac:dyDescent="0.25">
      <c r="A937" s="1"/>
      <c r="B937" s="5"/>
      <c r="C937" s="5"/>
      <c r="D937" s="5"/>
      <c r="E937" s="5"/>
      <c r="F937" s="18"/>
      <c r="G937" s="5"/>
      <c r="H937" s="17"/>
      <c r="I937" s="5"/>
      <c r="J937" s="5"/>
      <c r="K937" s="5"/>
      <c r="L937" s="5"/>
      <c r="M937" s="5"/>
      <c r="N937" s="5"/>
      <c r="O937" s="5"/>
      <c r="P937" s="344"/>
      <c r="Q937" s="338"/>
      <c r="R937" s="338"/>
      <c r="S937" s="338"/>
      <c r="T937" s="338"/>
      <c r="U937" s="338"/>
      <c r="V937" s="338"/>
      <c r="W937" s="338"/>
      <c r="X937" s="338"/>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5"/>
      <c r="BK937" s="5"/>
      <c r="BL937" s="5"/>
      <c r="BM937" s="5"/>
      <c r="BN937" s="5"/>
      <c r="BO937" s="5"/>
      <c r="BP937" s="5"/>
      <c r="BQ937" s="5"/>
      <c r="BR937" s="5"/>
      <c r="BS937" s="5"/>
      <c r="BT937" s="5"/>
      <c r="BU937" s="5"/>
      <c r="BV937" s="5"/>
      <c r="BW937" s="5"/>
      <c r="BX937" s="5"/>
      <c r="BY937" s="5"/>
      <c r="BZ937" s="5"/>
      <c r="CA937" s="5"/>
      <c r="CB937" s="5"/>
      <c r="CC937" s="5"/>
      <c r="CD937" s="5"/>
      <c r="CE937" s="5"/>
      <c r="CF937" s="5"/>
      <c r="CG937" s="5"/>
      <c r="CH937" s="5"/>
      <c r="CI937" s="5"/>
      <c r="CJ937" s="5"/>
      <c r="CK937" s="6"/>
      <c r="CL937" s="6"/>
      <c r="CM937" s="6"/>
      <c r="CN937" s="6"/>
    </row>
    <row r="938" spans="1:92" x14ac:dyDescent="0.25">
      <c r="A938" s="1"/>
      <c r="B938" s="5"/>
      <c r="C938" s="5"/>
      <c r="D938" s="5"/>
      <c r="E938" s="5"/>
      <c r="F938" s="18"/>
      <c r="G938" s="5"/>
      <c r="H938" s="17"/>
      <c r="I938" s="5"/>
      <c r="J938" s="5"/>
      <c r="K938" s="5"/>
      <c r="L938" s="5"/>
      <c r="M938" s="5"/>
      <c r="N938" s="5"/>
      <c r="O938" s="5"/>
      <c r="P938" s="344"/>
      <c r="Q938" s="338"/>
      <c r="R938" s="338"/>
      <c r="S938" s="338"/>
      <c r="T938" s="338"/>
      <c r="U938" s="338"/>
      <c r="V938" s="338"/>
      <c r="W938" s="338"/>
      <c r="X938" s="338"/>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5"/>
      <c r="BN938" s="5"/>
      <c r="BO938" s="5"/>
      <c r="BP938" s="5"/>
      <c r="BQ938" s="5"/>
      <c r="BR938" s="5"/>
      <c r="BS938" s="5"/>
      <c r="BT938" s="5"/>
      <c r="BU938" s="5"/>
      <c r="BV938" s="5"/>
      <c r="BW938" s="5"/>
      <c r="BX938" s="5"/>
      <c r="BY938" s="5"/>
      <c r="BZ938" s="5"/>
      <c r="CA938" s="5"/>
      <c r="CB938" s="5"/>
      <c r="CC938" s="5"/>
      <c r="CD938" s="5"/>
      <c r="CE938" s="5"/>
      <c r="CF938" s="5"/>
      <c r="CG938" s="5"/>
      <c r="CH938" s="5"/>
      <c r="CI938" s="5"/>
      <c r="CJ938" s="5"/>
      <c r="CK938" s="6"/>
      <c r="CL938" s="6"/>
      <c r="CM938" s="6"/>
      <c r="CN938" s="6"/>
    </row>
    <row r="939" spans="1:92" x14ac:dyDescent="0.25">
      <c r="A939" s="1"/>
      <c r="B939" s="5"/>
      <c r="C939" s="5"/>
      <c r="D939" s="5"/>
      <c r="E939" s="5"/>
      <c r="F939" s="18"/>
      <c r="G939" s="5"/>
      <c r="H939" s="17"/>
      <c r="I939" s="5"/>
      <c r="J939" s="5"/>
      <c r="K939" s="5"/>
      <c r="L939" s="5"/>
      <c r="M939" s="5"/>
      <c r="N939" s="5"/>
      <c r="O939" s="5"/>
      <c r="P939" s="344"/>
      <c r="Q939" s="338"/>
      <c r="R939" s="338"/>
      <c r="S939" s="338"/>
      <c r="T939" s="338"/>
      <c r="U939" s="338"/>
      <c r="V939" s="338"/>
      <c r="W939" s="338"/>
      <c r="X939" s="338"/>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5"/>
      <c r="BV939" s="5"/>
      <c r="BW939" s="5"/>
      <c r="BX939" s="5"/>
      <c r="BY939" s="5"/>
      <c r="BZ939" s="5"/>
      <c r="CA939" s="5"/>
      <c r="CB939" s="5"/>
      <c r="CC939" s="5"/>
      <c r="CD939" s="5"/>
      <c r="CE939" s="5"/>
      <c r="CF939" s="5"/>
      <c r="CG939" s="5"/>
      <c r="CH939" s="5"/>
      <c r="CI939" s="5"/>
      <c r="CJ939" s="5"/>
      <c r="CK939" s="6"/>
      <c r="CL939" s="6"/>
      <c r="CM939" s="6"/>
      <c r="CN939" s="6"/>
    </row>
    <row r="940" spans="1:92" x14ac:dyDescent="0.25">
      <c r="A940" s="1"/>
      <c r="B940" s="5"/>
      <c r="C940" s="5"/>
      <c r="D940" s="5"/>
      <c r="E940" s="5"/>
      <c r="F940" s="18"/>
      <c r="G940" s="5"/>
      <c r="H940" s="17"/>
      <c r="I940" s="5"/>
      <c r="J940" s="5"/>
      <c r="K940" s="5"/>
      <c r="L940" s="5"/>
      <c r="M940" s="5"/>
      <c r="N940" s="5"/>
      <c r="O940" s="5"/>
      <c r="P940" s="344"/>
      <c r="Q940" s="338"/>
      <c r="R940" s="338"/>
      <c r="S940" s="338"/>
      <c r="T940" s="338"/>
      <c r="U940" s="338"/>
      <c r="V940" s="338"/>
      <c r="W940" s="338"/>
      <c r="X940" s="338"/>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5"/>
      <c r="BV940" s="5"/>
      <c r="BW940" s="5"/>
      <c r="BX940" s="5"/>
      <c r="BY940" s="5"/>
      <c r="BZ940" s="5"/>
      <c r="CA940" s="5"/>
      <c r="CB940" s="5"/>
      <c r="CC940" s="5"/>
      <c r="CD940" s="5"/>
      <c r="CE940" s="5"/>
      <c r="CF940" s="5"/>
      <c r="CG940" s="5"/>
      <c r="CH940" s="5"/>
      <c r="CI940" s="5"/>
      <c r="CJ940" s="5"/>
      <c r="CK940" s="6"/>
      <c r="CL940" s="6"/>
      <c r="CM940" s="6"/>
      <c r="CN940" s="6"/>
    </row>
    <row r="941" spans="1:92" x14ac:dyDescent="0.25">
      <c r="A941" s="1"/>
      <c r="B941" s="5"/>
      <c r="C941" s="5"/>
      <c r="D941" s="5"/>
      <c r="E941" s="5"/>
      <c r="F941" s="18"/>
      <c r="G941" s="5"/>
      <c r="H941" s="17"/>
      <c r="I941" s="5"/>
      <c r="J941" s="5"/>
      <c r="K941" s="5"/>
      <c r="L941" s="5"/>
      <c r="M941" s="5"/>
      <c r="N941" s="5"/>
      <c r="O941" s="5"/>
      <c r="P941" s="344"/>
      <c r="Q941" s="338"/>
      <c r="R941" s="338"/>
      <c r="S941" s="338"/>
      <c r="T941" s="338"/>
      <c r="U941" s="338"/>
      <c r="V941" s="338"/>
      <c r="W941" s="338"/>
      <c r="X941" s="338"/>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5"/>
      <c r="BN941" s="5"/>
      <c r="BO941" s="5"/>
      <c r="BP941" s="5"/>
      <c r="BQ941" s="5"/>
      <c r="BR941" s="5"/>
      <c r="BS941" s="5"/>
      <c r="BT941" s="5"/>
      <c r="BU941" s="5"/>
      <c r="BV941" s="5"/>
      <c r="BW941" s="5"/>
      <c r="BX941" s="5"/>
      <c r="BY941" s="5"/>
      <c r="BZ941" s="5"/>
      <c r="CA941" s="5"/>
      <c r="CB941" s="5"/>
      <c r="CC941" s="5"/>
      <c r="CD941" s="5"/>
      <c r="CE941" s="5"/>
      <c r="CF941" s="5"/>
      <c r="CG941" s="5"/>
      <c r="CH941" s="5"/>
      <c r="CI941" s="5"/>
      <c r="CJ941" s="5"/>
      <c r="CK941" s="6"/>
      <c r="CL941" s="6"/>
      <c r="CM941" s="6"/>
      <c r="CN941" s="6"/>
    </row>
    <row r="942" spans="1:92" x14ac:dyDescent="0.25">
      <c r="A942" s="1"/>
      <c r="B942" s="5"/>
      <c r="C942" s="5"/>
      <c r="D942" s="5"/>
      <c r="E942" s="5"/>
      <c r="F942" s="18"/>
      <c r="G942" s="5"/>
      <c r="H942" s="17"/>
      <c r="I942" s="5"/>
      <c r="J942" s="5"/>
      <c r="K942" s="5"/>
      <c r="L942" s="5"/>
      <c r="M942" s="5"/>
      <c r="N942" s="5"/>
      <c r="O942" s="5"/>
      <c r="P942" s="344"/>
      <c r="Q942" s="338"/>
      <c r="R942" s="338"/>
      <c r="S942" s="338"/>
      <c r="T942" s="338"/>
      <c r="U942" s="338"/>
      <c r="V942" s="338"/>
      <c r="W942" s="338"/>
      <c r="X942" s="338"/>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5"/>
      <c r="BW942" s="5"/>
      <c r="BX942" s="5"/>
      <c r="BY942" s="5"/>
      <c r="BZ942" s="5"/>
      <c r="CA942" s="5"/>
      <c r="CB942" s="5"/>
      <c r="CC942" s="5"/>
      <c r="CD942" s="5"/>
      <c r="CE942" s="5"/>
      <c r="CF942" s="5"/>
      <c r="CG942" s="5"/>
      <c r="CH942" s="5"/>
      <c r="CI942" s="5"/>
      <c r="CJ942" s="5"/>
      <c r="CK942" s="6"/>
      <c r="CL942" s="6"/>
      <c r="CM942" s="6"/>
      <c r="CN942" s="6"/>
    </row>
    <row r="943" spans="1:92" x14ac:dyDescent="0.25">
      <c r="A943" s="1"/>
      <c r="B943" s="5"/>
      <c r="C943" s="5"/>
      <c r="D943" s="5"/>
      <c r="E943" s="5"/>
      <c r="F943" s="18"/>
      <c r="G943" s="5"/>
      <c r="H943" s="17"/>
      <c r="I943" s="5"/>
      <c r="J943" s="5"/>
      <c r="K943" s="5"/>
      <c r="L943" s="5"/>
      <c r="M943" s="5"/>
      <c r="N943" s="5"/>
      <c r="O943" s="5"/>
      <c r="P943" s="344"/>
      <c r="Q943" s="338"/>
      <c r="R943" s="338"/>
      <c r="S943" s="338"/>
      <c r="T943" s="338"/>
      <c r="U943" s="338"/>
      <c r="V943" s="338"/>
      <c r="W943" s="338"/>
      <c r="X943" s="338"/>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5"/>
      <c r="BN943" s="5"/>
      <c r="BO943" s="5"/>
      <c r="BP943" s="5"/>
      <c r="BQ943" s="5"/>
      <c r="BR943" s="5"/>
      <c r="BS943" s="5"/>
      <c r="BT943" s="5"/>
      <c r="BU943" s="5"/>
      <c r="BV943" s="5"/>
      <c r="BW943" s="5"/>
      <c r="BX943" s="5"/>
      <c r="BY943" s="5"/>
      <c r="BZ943" s="5"/>
      <c r="CA943" s="5"/>
      <c r="CB943" s="5"/>
      <c r="CC943" s="5"/>
      <c r="CD943" s="5"/>
      <c r="CE943" s="5"/>
      <c r="CF943" s="5"/>
      <c r="CG943" s="5"/>
      <c r="CH943" s="5"/>
      <c r="CI943" s="5"/>
      <c r="CJ943" s="5"/>
      <c r="CK943" s="6"/>
      <c r="CL943" s="6"/>
      <c r="CM943" s="6"/>
      <c r="CN943" s="6"/>
    </row>
    <row r="944" spans="1:92" x14ac:dyDescent="0.25">
      <c r="A944" s="1"/>
      <c r="B944" s="5"/>
      <c r="C944" s="5"/>
      <c r="D944" s="5"/>
      <c r="E944" s="5"/>
      <c r="F944" s="18"/>
      <c r="G944" s="5"/>
      <c r="H944" s="17"/>
      <c r="I944" s="5"/>
      <c r="J944" s="5"/>
      <c r="K944" s="5"/>
      <c r="L944" s="5"/>
      <c r="M944" s="5"/>
      <c r="N944" s="5"/>
      <c r="O944" s="5"/>
      <c r="P944" s="344"/>
      <c r="Q944" s="338"/>
      <c r="R944" s="338"/>
      <c r="S944" s="338"/>
      <c r="T944" s="338"/>
      <c r="U944" s="338"/>
      <c r="V944" s="338"/>
      <c r="W944" s="338"/>
      <c r="X944" s="338"/>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5"/>
      <c r="BK944" s="5"/>
      <c r="BL944" s="5"/>
      <c r="BM944" s="5"/>
      <c r="BN944" s="5"/>
      <c r="BO944" s="5"/>
      <c r="BP944" s="5"/>
      <c r="BQ944" s="5"/>
      <c r="BR944" s="5"/>
      <c r="BS944" s="5"/>
      <c r="BT944" s="5"/>
      <c r="BU944" s="5"/>
      <c r="BV944" s="5"/>
      <c r="BW944" s="5"/>
      <c r="BX944" s="5"/>
      <c r="BY944" s="5"/>
      <c r="BZ944" s="5"/>
      <c r="CA944" s="5"/>
      <c r="CB944" s="5"/>
      <c r="CC944" s="5"/>
      <c r="CD944" s="5"/>
      <c r="CE944" s="5"/>
      <c r="CF944" s="5"/>
      <c r="CG944" s="5"/>
      <c r="CH944" s="5"/>
      <c r="CI944" s="5"/>
      <c r="CJ944" s="5"/>
      <c r="CK944" s="6"/>
      <c r="CL944" s="6"/>
      <c r="CM944" s="6"/>
      <c r="CN944" s="6"/>
    </row>
    <row r="945" spans="1:92" x14ac:dyDescent="0.25">
      <c r="A945" s="1"/>
      <c r="B945" s="5"/>
      <c r="C945" s="5"/>
      <c r="D945" s="5"/>
      <c r="E945" s="5"/>
      <c r="F945" s="18"/>
      <c r="G945" s="5"/>
      <c r="H945" s="17"/>
      <c r="I945" s="5"/>
      <c r="J945" s="5"/>
      <c r="K945" s="5"/>
      <c r="L945" s="5"/>
      <c r="M945" s="5"/>
      <c r="N945" s="5"/>
      <c r="O945" s="5"/>
      <c r="P945" s="344"/>
      <c r="Q945" s="338"/>
      <c r="R945" s="338"/>
      <c r="S945" s="338"/>
      <c r="T945" s="338"/>
      <c r="U945" s="338"/>
      <c r="V945" s="338"/>
      <c r="W945" s="338"/>
      <c r="X945" s="338"/>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J945" s="5"/>
      <c r="CK945" s="6"/>
      <c r="CL945" s="6"/>
      <c r="CM945" s="6"/>
      <c r="CN945" s="6"/>
    </row>
    <row r="946" spans="1:92" x14ac:dyDescent="0.25">
      <c r="A946" s="1"/>
      <c r="B946" s="5"/>
      <c r="C946" s="5"/>
      <c r="D946" s="5"/>
      <c r="E946" s="5"/>
      <c r="F946" s="18"/>
      <c r="G946" s="5"/>
      <c r="H946" s="17"/>
      <c r="I946" s="5"/>
      <c r="J946" s="5"/>
      <c r="K946" s="5"/>
      <c r="L946" s="5"/>
      <c r="M946" s="5"/>
      <c r="N946" s="5"/>
      <c r="O946" s="5"/>
      <c r="P946" s="344"/>
      <c r="Q946" s="338"/>
      <c r="R946" s="338"/>
      <c r="S946" s="338"/>
      <c r="T946" s="338"/>
      <c r="U946" s="338"/>
      <c r="V946" s="338"/>
      <c r="W946" s="338"/>
      <c r="X946" s="338"/>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J946" s="5"/>
      <c r="CK946" s="6"/>
      <c r="CL946" s="6"/>
      <c r="CM946" s="6"/>
      <c r="CN946" s="6"/>
    </row>
    <row r="947" spans="1:92" x14ac:dyDescent="0.25">
      <c r="A947" s="1"/>
      <c r="B947" s="5"/>
      <c r="C947" s="5"/>
      <c r="D947" s="5"/>
      <c r="E947" s="5"/>
      <c r="F947" s="18"/>
      <c r="G947" s="5"/>
      <c r="H947" s="17"/>
      <c r="I947" s="5"/>
      <c r="J947" s="5"/>
      <c r="K947" s="5"/>
      <c r="L947" s="5"/>
      <c r="M947" s="5"/>
      <c r="N947" s="5"/>
      <c r="O947" s="5"/>
      <c r="P947" s="344"/>
      <c r="Q947" s="338"/>
      <c r="R947" s="338"/>
      <c r="S947" s="338"/>
      <c r="T947" s="338"/>
      <c r="U947" s="338"/>
      <c r="V947" s="338"/>
      <c r="W947" s="338"/>
      <c r="X947" s="338"/>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J947" s="5"/>
      <c r="CK947" s="6"/>
      <c r="CL947" s="6"/>
      <c r="CM947" s="6"/>
      <c r="CN947" s="6"/>
    </row>
    <row r="948" spans="1:92" x14ac:dyDescent="0.25">
      <c r="A948" s="1"/>
      <c r="B948" s="5"/>
      <c r="C948" s="5"/>
      <c r="D948" s="5"/>
      <c r="E948" s="5"/>
      <c r="F948" s="18"/>
      <c r="G948" s="5"/>
      <c r="H948" s="17"/>
      <c r="I948" s="5"/>
      <c r="J948" s="5"/>
      <c r="K948" s="5"/>
      <c r="L948" s="5"/>
      <c r="M948" s="5"/>
      <c r="N948" s="5"/>
      <c r="O948" s="5"/>
      <c r="P948" s="344"/>
      <c r="Q948" s="338"/>
      <c r="R948" s="338"/>
      <c r="S948" s="338"/>
      <c r="T948" s="338"/>
      <c r="U948" s="338"/>
      <c r="V948" s="338"/>
      <c r="W948" s="338"/>
      <c r="X948" s="338"/>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J948" s="5"/>
      <c r="CK948" s="6"/>
      <c r="CL948" s="6"/>
      <c r="CM948" s="6"/>
      <c r="CN948" s="6"/>
    </row>
    <row r="949" spans="1:92" x14ac:dyDescent="0.25">
      <c r="A949" s="1"/>
      <c r="B949" s="5"/>
      <c r="C949" s="5"/>
      <c r="D949" s="5"/>
      <c r="E949" s="5"/>
      <c r="F949" s="18"/>
      <c r="G949" s="5"/>
      <c r="H949" s="17"/>
      <c r="I949" s="5"/>
      <c r="J949" s="5"/>
      <c r="K949" s="5"/>
      <c r="L949" s="5"/>
      <c r="M949" s="5"/>
      <c r="N949" s="5"/>
      <c r="O949" s="5"/>
      <c r="P949" s="344"/>
      <c r="Q949" s="338"/>
      <c r="R949" s="338"/>
      <c r="S949" s="338"/>
      <c r="T949" s="338"/>
      <c r="U949" s="338"/>
      <c r="V949" s="338"/>
      <c r="W949" s="338"/>
      <c r="X949" s="338"/>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J949" s="5"/>
      <c r="CK949" s="6"/>
      <c r="CL949" s="6"/>
      <c r="CM949" s="6"/>
      <c r="CN949" s="6"/>
    </row>
    <row r="950" spans="1:92" x14ac:dyDescent="0.25">
      <c r="A950" s="1"/>
      <c r="B950" s="5"/>
      <c r="C950" s="5"/>
      <c r="D950" s="5"/>
      <c r="E950" s="5"/>
      <c r="F950" s="18"/>
      <c r="G950" s="5"/>
      <c r="H950" s="17"/>
      <c r="I950" s="5"/>
      <c r="J950" s="5"/>
      <c r="K950" s="5"/>
      <c r="L950" s="5"/>
      <c r="M950" s="5"/>
      <c r="N950" s="5"/>
      <c r="O950" s="5"/>
      <c r="P950" s="344"/>
      <c r="Q950" s="338"/>
      <c r="R950" s="338"/>
      <c r="S950" s="338"/>
      <c r="T950" s="338"/>
      <c r="U950" s="338"/>
      <c r="V950" s="338"/>
      <c r="W950" s="338"/>
      <c r="X950" s="338"/>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J950" s="5"/>
      <c r="CK950" s="6"/>
      <c r="CL950" s="6"/>
      <c r="CM950" s="6"/>
      <c r="CN950" s="6"/>
    </row>
    <row r="951" spans="1:92" x14ac:dyDescent="0.25">
      <c r="A951" s="1"/>
      <c r="B951" s="5"/>
      <c r="C951" s="5"/>
      <c r="D951" s="5"/>
      <c r="E951" s="5"/>
      <c r="F951" s="18"/>
      <c r="G951" s="5"/>
      <c r="H951" s="17"/>
      <c r="I951" s="5"/>
      <c r="J951" s="5"/>
      <c r="K951" s="5"/>
      <c r="L951" s="5"/>
      <c r="M951" s="5"/>
      <c r="N951" s="5"/>
      <c r="O951" s="5"/>
      <c r="P951" s="344"/>
      <c r="Q951" s="338"/>
      <c r="R951" s="338"/>
      <c r="S951" s="338"/>
      <c r="T951" s="338"/>
      <c r="U951" s="338"/>
      <c r="V951" s="338"/>
      <c r="W951" s="338"/>
      <c r="X951" s="338"/>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M951" s="5"/>
      <c r="BN951" s="5"/>
      <c r="BO951" s="5"/>
      <c r="BP951" s="5"/>
      <c r="BQ951" s="5"/>
      <c r="BR951" s="5"/>
      <c r="BS951" s="5"/>
      <c r="BT951" s="5"/>
      <c r="BU951" s="5"/>
      <c r="BV951" s="5"/>
      <c r="BW951" s="5"/>
      <c r="BX951" s="5"/>
      <c r="BY951" s="5"/>
      <c r="BZ951" s="5"/>
      <c r="CA951" s="5"/>
      <c r="CB951" s="5"/>
      <c r="CC951" s="5"/>
      <c r="CD951" s="5"/>
      <c r="CE951" s="5"/>
      <c r="CF951" s="5"/>
      <c r="CG951" s="5"/>
      <c r="CH951" s="5"/>
      <c r="CI951" s="5"/>
      <c r="CJ951" s="5"/>
      <c r="CK951" s="6"/>
      <c r="CL951" s="6"/>
      <c r="CM951" s="6"/>
      <c r="CN951" s="6"/>
    </row>
    <row r="952" spans="1:92" x14ac:dyDescent="0.25">
      <c r="A952" s="1"/>
      <c r="B952" s="5"/>
      <c r="C952" s="5"/>
      <c r="D952" s="5"/>
      <c r="E952" s="5"/>
      <c r="F952" s="18"/>
      <c r="G952" s="5"/>
      <c r="H952" s="17"/>
      <c r="I952" s="5"/>
      <c r="J952" s="5"/>
      <c r="K952" s="5"/>
      <c r="L952" s="5"/>
      <c r="M952" s="5"/>
      <c r="N952" s="5"/>
      <c r="O952" s="5"/>
      <c r="P952" s="344"/>
      <c r="Q952" s="338"/>
      <c r="R952" s="338"/>
      <c r="S952" s="338"/>
      <c r="T952" s="338"/>
      <c r="U952" s="338"/>
      <c r="V952" s="338"/>
      <c r="W952" s="338"/>
      <c r="X952" s="338"/>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M952" s="5"/>
      <c r="BN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6"/>
      <c r="CL952" s="6"/>
      <c r="CM952" s="6"/>
      <c r="CN952" s="6"/>
    </row>
    <row r="953" spans="1:92" x14ac:dyDescent="0.25">
      <c r="A953" s="1"/>
      <c r="B953" s="5"/>
      <c r="C953" s="5"/>
      <c r="D953" s="5"/>
      <c r="E953" s="5"/>
      <c r="F953" s="18"/>
      <c r="G953" s="5"/>
      <c r="H953" s="17"/>
      <c r="I953" s="5"/>
      <c r="J953" s="5"/>
      <c r="K953" s="5"/>
      <c r="L953" s="5"/>
      <c r="M953" s="5"/>
      <c r="N953" s="5"/>
      <c r="O953" s="5"/>
      <c r="P953" s="344"/>
      <c r="Q953" s="338"/>
      <c r="R953" s="338"/>
      <c r="S953" s="338"/>
      <c r="T953" s="338"/>
      <c r="U953" s="338"/>
      <c r="V953" s="338"/>
      <c r="W953" s="338"/>
      <c r="X953" s="338"/>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Q953" s="5"/>
      <c r="BR953" s="5"/>
      <c r="BS953" s="5"/>
      <c r="BT953" s="5"/>
      <c r="BU953" s="5"/>
      <c r="BV953" s="5"/>
      <c r="BW953" s="5"/>
      <c r="BX953" s="5"/>
      <c r="BY953" s="5"/>
      <c r="BZ953" s="5"/>
      <c r="CA953" s="5"/>
      <c r="CB953" s="5"/>
      <c r="CC953" s="5"/>
      <c r="CD953" s="5"/>
      <c r="CE953" s="5"/>
      <c r="CF953" s="5"/>
      <c r="CG953" s="5"/>
      <c r="CH953" s="5"/>
      <c r="CI953" s="5"/>
      <c r="CJ953" s="5"/>
      <c r="CK953" s="6"/>
      <c r="CL953" s="6"/>
      <c r="CM953" s="6"/>
      <c r="CN953" s="6"/>
    </row>
    <row r="954" spans="1:92" x14ac:dyDescent="0.25">
      <c r="A954" s="1"/>
      <c r="B954" s="5"/>
      <c r="C954" s="5"/>
      <c r="D954" s="5"/>
      <c r="E954" s="5"/>
      <c r="F954" s="18"/>
      <c r="G954" s="5"/>
      <c r="H954" s="17"/>
      <c r="I954" s="5"/>
      <c r="J954" s="5"/>
      <c r="K954" s="5"/>
      <c r="L954" s="5"/>
      <c r="M954" s="5"/>
      <c r="N954" s="5"/>
      <c r="O954" s="5"/>
      <c r="P954" s="344"/>
      <c r="Q954" s="338"/>
      <c r="R954" s="338"/>
      <c r="S954" s="338"/>
      <c r="T954" s="338"/>
      <c r="U954" s="338"/>
      <c r="V954" s="338"/>
      <c r="W954" s="338"/>
      <c r="X954" s="338"/>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Q954" s="5"/>
      <c r="BR954" s="5"/>
      <c r="BS954" s="5"/>
      <c r="BT954" s="5"/>
      <c r="BU954" s="5"/>
      <c r="BV954" s="5"/>
      <c r="BW954" s="5"/>
      <c r="BX954" s="5"/>
      <c r="BY954" s="5"/>
      <c r="BZ954" s="5"/>
      <c r="CA954" s="5"/>
      <c r="CB954" s="5"/>
      <c r="CC954" s="5"/>
      <c r="CD954" s="5"/>
      <c r="CE954" s="5"/>
      <c r="CF954" s="5"/>
      <c r="CG954" s="5"/>
      <c r="CH954" s="5"/>
      <c r="CI954" s="5"/>
      <c r="CJ954" s="5"/>
      <c r="CK954" s="6"/>
      <c r="CL954" s="6"/>
      <c r="CM954" s="6"/>
      <c r="CN954" s="6"/>
    </row>
    <row r="955" spans="1:92" x14ac:dyDescent="0.25">
      <c r="A955" s="1"/>
      <c r="B955" s="5"/>
      <c r="C955" s="5"/>
      <c r="D955" s="5"/>
      <c r="E955" s="5"/>
      <c r="F955" s="18"/>
      <c r="G955" s="5"/>
      <c r="H955" s="17"/>
      <c r="I955" s="5"/>
      <c r="J955" s="5"/>
      <c r="K955" s="5"/>
      <c r="L955" s="5"/>
      <c r="M955" s="5"/>
      <c r="N955" s="5"/>
      <c r="O955" s="5"/>
      <c r="P955" s="344"/>
      <c r="Q955" s="338"/>
      <c r="R955" s="338"/>
      <c r="S955" s="338"/>
      <c r="T955" s="338"/>
      <c r="U955" s="338"/>
      <c r="V955" s="338"/>
      <c r="W955" s="338"/>
      <c r="X955" s="338"/>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5"/>
      <c r="BK955" s="5"/>
      <c r="BL955" s="5"/>
      <c r="BM955" s="5"/>
      <c r="BN955" s="5"/>
      <c r="BO955" s="5"/>
      <c r="BP955" s="5"/>
      <c r="BQ955" s="5"/>
      <c r="BR955" s="5"/>
      <c r="BS955" s="5"/>
      <c r="BT955" s="5"/>
      <c r="BU955" s="5"/>
      <c r="BV955" s="5"/>
      <c r="BW955" s="5"/>
      <c r="BX955" s="5"/>
      <c r="BY955" s="5"/>
      <c r="BZ955" s="5"/>
      <c r="CA955" s="5"/>
      <c r="CB955" s="5"/>
      <c r="CC955" s="5"/>
      <c r="CD955" s="5"/>
      <c r="CE955" s="5"/>
      <c r="CF955" s="5"/>
      <c r="CG955" s="5"/>
      <c r="CH955" s="5"/>
      <c r="CI955" s="5"/>
      <c r="CJ955" s="5"/>
      <c r="CK955" s="6"/>
      <c r="CL955" s="6"/>
      <c r="CM955" s="6"/>
      <c r="CN955" s="6"/>
    </row>
    <row r="956" spans="1:92" x14ac:dyDescent="0.25">
      <c r="A956" s="1"/>
      <c r="B956" s="5"/>
      <c r="C956" s="5"/>
      <c r="D956" s="5"/>
      <c r="E956" s="5"/>
      <c r="F956" s="18"/>
      <c r="G956" s="5"/>
      <c r="H956" s="17"/>
      <c r="I956" s="5"/>
      <c r="J956" s="5"/>
      <c r="K956" s="5"/>
      <c r="L956" s="5"/>
      <c r="M956" s="5"/>
      <c r="N956" s="5"/>
      <c r="O956" s="5"/>
      <c r="P956" s="344"/>
      <c r="Q956" s="338"/>
      <c r="R956" s="338"/>
      <c r="S956" s="338"/>
      <c r="T956" s="338"/>
      <c r="U956" s="338"/>
      <c r="V956" s="338"/>
      <c r="W956" s="338"/>
      <c r="X956" s="338"/>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5"/>
      <c r="BO956" s="5"/>
      <c r="BP956" s="5"/>
      <c r="BQ956" s="5"/>
      <c r="BR956" s="5"/>
      <c r="BS956" s="5"/>
      <c r="BT956" s="5"/>
      <c r="BU956" s="5"/>
      <c r="BV956" s="5"/>
      <c r="BW956" s="5"/>
      <c r="BX956" s="5"/>
      <c r="BY956" s="5"/>
      <c r="BZ956" s="5"/>
      <c r="CA956" s="5"/>
      <c r="CB956" s="5"/>
      <c r="CC956" s="5"/>
      <c r="CD956" s="5"/>
      <c r="CE956" s="5"/>
      <c r="CF956" s="5"/>
      <c r="CG956" s="5"/>
      <c r="CH956" s="5"/>
      <c r="CI956" s="5"/>
      <c r="CJ956" s="5"/>
      <c r="CK956" s="6"/>
      <c r="CL956" s="6"/>
      <c r="CM956" s="6"/>
      <c r="CN956" s="6"/>
    </row>
    <row r="957" spans="1:92" x14ac:dyDescent="0.25">
      <c r="A957" s="1"/>
      <c r="B957" s="5"/>
      <c r="C957" s="5"/>
      <c r="D957" s="5"/>
      <c r="E957" s="5"/>
      <c r="F957" s="18"/>
      <c r="G957" s="5"/>
      <c r="H957" s="17"/>
      <c r="I957" s="5"/>
      <c r="J957" s="5"/>
      <c r="K957" s="5"/>
      <c r="L957" s="5"/>
      <c r="M957" s="5"/>
      <c r="N957" s="5"/>
      <c r="O957" s="5"/>
      <c r="P957" s="344"/>
      <c r="Q957" s="338"/>
      <c r="R957" s="338"/>
      <c r="S957" s="338"/>
      <c r="T957" s="338"/>
      <c r="U957" s="338"/>
      <c r="V957" s="338"/>
      <c r="W957" s="338"/>
      <c r="X957" s="338"/>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c r="BI957" s="5"/>
      <c r="BJ957" s="5"/>
      <c r="BK957" s="5"/>
      <c r="BL957" s="5"/>
      <c r="BM957" s="5"/>
      <c r="BN957" s="5"/>
      <c r="BO957" s="5"/>
      <c r="BP957" s="5"/>
      <c r="BQ957" s="5"/>
      <c r="BR957" s="5"/>
      <c r="BS957" s="5"/>
      <c r="BT957" s="5"/>
      <c r="BU957" s="5"/>
      <c r="BV957" s="5"/>
      <c r="BW957" s="5"/>
      <c r="BX957" s="5"/>
      <c r="BY957" s="5"/>
      <c r="BZ957" s="5"/>
      <c r="CA957" s="5"/>
      <c r="CB957" s="5"/>
      <c r="CC957" s="5"/>
      <c r="CD957" s="5"/>
      <c r="CE957" s="5"/>
      <c r="CF957" s="5"/>
      <c r="CG957" s="5"/>
      <c r="CH957" s="5"/>
      <c r="CI957" s="5"/>
      <c r="CJ957" s="5"/>
      <c r="CK957" s="6"/>
      <c r="CL957" s="6"/>
      <c r="CM957" s="6"/>
      <c r="CN957" s="6"/>
    </row>
    <row r="958" spans="1:92" x14ac:dyDescent="0.25">
      <c r="A958" s="1"/>
      <c r="B958" s="5"/>
      <c r="C958" s="5"/>
      <c r="D958" s="5"/>
      <c r="E958" s="5"/>
      <c r="F958" s="18"/>
      <c r="G958" s="5"/>
      <c r="H958" s="17"/>
      <c r="I958" s="5"/>
      <c r="J958" s="5"/>
      <c r="K958" s="5"/>
      <c r="L958" s="5"/>
      <c r="M958" s="5"/>
      <c r="N958" s="5"/>
      <c r="O958" s="5"/>
      <c r="P958" s="344"/>
      <c r="Q958" s="338"/>
      <c r="R958" s="338"/>
      <c r="S958" s="338"/>
      <c r="T958" s="338"/>
      <c r="U958" s="338"/>
      <c r="V958" s="338"/>
      <c r="W958" s="338"/>
      <c r="X958" s="338"/>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5"/>
      <c r="BK958" s="5"/>
      <c r="BL958" s="5"/>
      <c r="BM958" s="5"/>
      <c r="BN958" s="5"/>
      <c r="BO958" s="5"/>
      <c r="BP958" s="5"/>
      <c r="BQ958" s="5"/>
      <c r="BR958" s="5"/>
      <c r="BS958" s="5"/>
      <c r="BT958" s="5"/>
      <c r="BU958" s="5"/>
      <c r="BV958" s="5"/>
      <c r="BW958" s="5"/>
      <c r="BX958" s="5"/>
      <c r="BY958" s="5"/>
      <c r="BZ958" s="5"/>
      <c r="CA958" s="5"/>
      <c r="CB958" s="5"/>
      <c r="CC958" s="5"/>
      <c r="CD958" s="5"/>
      <c r="CE958" s="5"/>
      <c r="CF958" s="5"/>
      <c r="CG958" s="5"/>
      <c r="CH958" s="5"/>
      <c r="CI958" s="5"/>
      <c r="CJ958" s="5"/>
      <c r="CK958" s="6"/>
      <c r="CL958" s="6"/>
      <c r="CM958" s="6"/>
      <c r="CN958" s="6"/>
    </row>
    <row r="959" spans="1:92" x14ac:dyDescent="0.25">
      <c r="A959" s="1"/>
      <c r="B959" s="5"/>
      <c r="C959" s="5"/>
      <c r="D959" s="5"/>
      <c r="E959" s="5"/>
      <c r="F959" s="18"/>
      <c r="G959" s="5"/>
      <c r="H959" s="17"/>
      <c r="I959" s="5"/>
      <c r="J959" s="5"/>
      <c r="K959" s="5"/>
      <c r="L959" s="5"/>
      <c r="M959" s="5"/>
      <c r="N959" s="5"/>
      <c r="O959" s="5"/>
      <c r="P959" s="344"/>
      <c r="Q959" s="338"/>
      <c r="R959" s="338"/>
      <c r="S959" s="338"/>
      <c r="T959" s="338"/>
      <c r="U959" s="338"/>
      <c r="V959" s="338"/>
      <c r="W959" s="338"/>
      <c r="X959" s="338"/>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c r="BI959" s="5"/>
      <c r="BJ959" s="5"/>
      <c r="BK959" s="5"/>
      <c r="BL959" s="5"/>
      <c r="BM959" s="5"/>
      <c r="BN959" s="5"/>
      <c r="BO959" s="5"/>
      <c r="BP959" s="5"/>
      <c r="BQ959" s="5"/>
      <c r="BR959" s="5"/>
      <c r="BS959" s="5"/>
      <c r="BT959" s="5"/>
      <c r="BU959" s="5"/>
      <c r="BV959" s="5"/>
      <c r="BW959" s="5"/>
      <c r="BX959" s="5"/>
      <c r="BY959" s="5"/>
      <c r="BZ959" s="5"/>
      <c r="CA959" s="5"/>
      <c r="CB959" s="5"/>
      <c r="CC959" s="5"/>
      <c r="CD959" s="5"/>
      <c r="CE959" s="5"/>
      <c r="CF959" s="5"/>
      <c r="CG959" s="5"/>
      <c r="CH959" s="5"/>
      <c r="CI959" s="5"/>
      <c r="CJ959" s="5"/>
      <c r="CK959" s="6"/>
      <c r="CL959" s="6"/>
      <c r="CM959" s="6"/>
      <c r="CN959" s="6"/>
    </row>
    <row r="960" spans="1:92" x14ac:dyDescent="0.25">
      <c r="A960" s="1"/>
      <c r="B960" s="5"/>
      <c r="C960" s="5"/>
      <c r="D960" s="5"/>
      <c r="E960" s="5"/>
      <c r="F960" s="18"/>
      <c r="G960" s="5"/>
      <c r="H960" s="17"/>
      <c r="I960" s="5"/>
      <c r="J960" s="5"/>
      <c r="K960" s="5"/>
      <c r="L960" s="5"/>
      <c r="M960" s="5"/>
      <c r="N960" s="5"/>
      <c r="O960" s="5"/>
      <c r="P960" s="344"/>
      <c r="Q960" s="338"/>
      <c r="R960" s="338"/>
      <c r="S960" s="338"/>
      <c r="T960" s="338"/>
      <c r="U960" s="338"/>
      <c r="V960" s="338"/>
      <c r="W960" s="338"/>
      <c r="X960" s="338"/>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5"/>
      <c r="BK960" s="5"/>
      <c r="BL960" s="5"/>
      <c r="BM960" s="5"/>
      <c r="BN960" s="5"/>
      <c r="BO960" s="5"/>
      <c r="BP960" s="5"/>
      <c r="BQ960" s="5"/>
      <c r="BR960" s="5"/>
      <c r="BS960" s="5"/>
      <c r="BT960" s="5"/>
      <c r="BU960" s="5"/>
      <c r="BV960" s="5"/>
      <c r="BW960" s="5"/>
      <c r="BX960" s="5"/>
      <c r="BY960" s="5"/>
      <c r="BZ960" s="5"/>
      <c r="CA960" s="5"/>
      <c r="CB960" s="5"/>
      <c r="CC960" s="5"/>
      <c r="CD960" s="5"/>
      <c r="CE960" s="5"/>
      <c r="CF960" s="5"/>
      <c r="CG960" s="5"/>
      <c r="CH960" s="5"/>
      <c r="CI960" s="5"/>
      <c r="CJ960" s="5"/>
      <c r="CK960" s="6"/>
      <c r="CL960" s="6"/>
      <c r="CM960" s="6"/>
      <c r="CN960" s="6"/>
    </row>
    <row r="961" spans="1:92" x14ac:dyDescent="0.25">
      <c r="A961" s="1"/>
      <c r="B961" s="5"/>
      <c r="C961" s="5"/>
      <c r="D961" s="5"/>
      <c r="E961" s="5"/>
      <c r="F961" s="18"/>
      <c r="G961" s="5"/>
      <c r="H961" s="17"/>
      <c r="I961" s="5"/>
      <c r="J961" s="5"/>
      <c r="K961" s="5"/>
      <c r="L961" s="5"/>
      <c r="M961" s="5"/>
      <c r="N961" s="5"/>
      <c r="O961" s="5"/>
      <c r="P961" s="344"/>
      <c r="Q961" s="338"/>
      <c r="R961" s="338"/>
      <c r="S961" s="338"/>
      <c r="T961" s="338"/>
      <c r="U961" s="338"/>
      <c r="V961" s="338"/>
      <c r="W961" s="338"/>
      <c r="X961" s="338"/>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5"/>
      <c r="BH961" s="5"/>
      <c r="BI961" s="5"/>
      <c r="BJ961" s="5"/>
      <c r="BK961" s="5"/>
      <c r="BL961" s="5"/>
      <c r="BM961" s="5"/>
      <c r="BN961" s="5"/>
      <c r="BO961" s="5"/>
      <c r="BP961" s="5"/>
      <c r="BQ961" s="5"/>
      <c r="BR961" s="5"/>
      <c r="BS961" s="5"/>
      <c r="BT961" s="5"/>
      <c r="BU961" s="5"/>
      <c r="BV961" s="5"/>
      <c r="BW961" s="5"/>
      <c r="BX961" s="5"/>
      <c r="BY961" s="5"/>
      <c r="BZ961" s="5"/>
      <c r="CA961" s="5"/>
      <c r="CB961" s="5"/>
      <c r="CC961" s="5"/>
      <c r="CD961" s="5"/>
      <c r="CE961" s="5"/>
      <c r="CF961" s="5"/>
      <c r="CG961" s="5"/>
      <c r="CH961" s="5"/>
      <c r="CI961" s="5"/>
      <c r="CJ961" s="5"/>
      <c r="CK961" s="6"/>
      <c r="CL961" s="6"/>
      <c r="CM961" s="6"/>
      <c r="CN961" s="6"/>
    </row>
    <row r="962" spans="1:92" x14ac:dyDescent="0.25">
      <c r="A962" s="1"/>
      <c r="B962" s="5"/>
      <c r="C962" s="5"/>
      <c r="D962" s="5"/>
      <c r="E962" s="5"/>
      <c r="F962" s="18"/>
      <c r="G962" s="5"/>
      <c r="H962" s="17"/>
      <c r="I962" s="5"/>
      <c r="J962" s="5"/>
      <c r="K962" s="5"/>
      <c r="L962" s="5"/>
      <c r="M962" s="5"/>
      <c r="N962" s="5"/>
      <c r="O962" s="5"/>
      <c r="P962" s="344"/>
      <c r="Q962" s="338"/>
      <c r="R962" s="338"/>
      <c r="S962" s="338"/>
      <c r="T962" s="338"/>
      <c r="U962" s="338"/>
      <c r="V962" s="338"/>
      <c r="W962" s="338"/>
      <c r="X962" s="338"/>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c r="BI962" s="5"/>
      <c r="BJ962" s="5"/>
      <c r="BK962" s="5"/>
      <c r="BL962" s="5"/>
      <c r="BM962" s="5"/>
      <c r="BN962" s="5"/>
      <c r="BO962" s="5"/>
      <c r="BP962" s="5"/>
      <c r="BQ962" s="5"/>
      <c r="BR962" s="5"/>
      <c r="BS962" s="5"/>
      <c r="BT962" s="5"/>
      <c r="BU962" s="5"/>
      <c r="BV962" s="5"/>
      <c r="BW962" s="5"/>
      <c r="BX962" s="5"/>
      <c r="BY962" s="5"/>
      <c r="BZ962" s="5"/>
      <c r="CA962" s="5"/>
      <c r="CB962" s="5"/>
      <c r="CC962" s="5"/>
      <c r="CD962" s="5"/>
      <c r="CE962" s="5"/>
      <c r="CF962" s="5"/>
      <c r="CG962" s="5"/>
      <c r="CH962" s="5"/>
      <c r="CI962" s="5"/>
      <c r="CJ962" s="5"/>
      <c r="CK962" s="6"/>
      <c r="CL962" s="6"/>
      <c r="CM962" s="6"/>
      <c r="CN962" s="6"/>
    </row>
    <row r="963" spans="1:92" x14ac:dyDescent="0.25">
      <c r="A963" s="1"/>
      <c r="B963" s="5"/>
      <c r="C963" s="5"/>
      <c r="D963" s="5"/>
      <c r="E963" s="5"/>
      <c r="F963" s="18"/>
      <c r="G963" s="5"/>
      <c r="H963" s="17"/>
      <c r="I963" s="5"/>
      <c r="J963" s="5"/>
      <c r="K963" s="5"/>
      <c r="L963" s="5"/>
      <c r="M963" s="5"/>
      <c r="N963" s="5"/>
      <c r="O963" s="5"/>
      <c r="P963" s="344"/>
      <c r="Q963" s="338"/>
      <c r="R963" s="338"/>
      <c r="S963" s="338"/>
      <c r="T963" s="338"/>
      <c r="U963" s="338"/>
      <c r="V963" s="338"/>
      <c r="W963" s="338"/>
      <c r="X963" s="338"/>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c r="BJ963" s="5"/>
      <c r="BK963" s="5"/>
      <c r="BL963" s="5"/>
      <c r="BM963" s="5"/>
      <c r="BN963" s="5"/>
      <c r="BO963" s="5"/>
      <c r="BP963" s="5"/>
      <c r="BQ963" s="5"/>
      <c r="BR963" s="5"/>
      <c r="BS963" s="5"/>
      <c r="BT963" s="5"/>
      <c r="BU963" s="5"/>
      <c r="BV963" s="5"/>
      <c r="BW963" s="5"/>
      <c r="BX963" s="5"/>
      <c r="BY963" s="5"/>
      <c r="BZ963" s="5"/>
      <c r="CA963" s="5"/>
      <c r="CB963" s="5"/>
      <c r="CC963" s="5"/>
      <c r="CD963" s="5"/>
      <c r="CE963" s="5"/>
      <c r="CF963" s="5"/>
      <c r="CG963" s="5"/>
      <c r="CH963" s="5"/>
      <c r="CI963" s="5"/>
      <c r="CJ963" s="5"/>
      <c r="CK963" s="6"/>
      <c r="CL963" s="6"/>
      <c r="CM963" s="6"/>
      <c r="CN963" s="6"/>
    </row>
    <row r="964" spans="1:92" x14ac:dyDescent="0.25">
      <c r="A964" s="1"/>
      <c r="B964" s="5"/>
      <c r="C964" s="5"/>
      <c r="D964" s="5"/>
      <c r="E964" s="5"/>
      <c r="F964" s="18"/>
      <c r="G964" s="5"/>
      <c r="H964" s="17"/>
      <c r="I964" s="5"/>
      <c r="J964" s="5"/>
      <c r="K964" s="5"/>
      <c r="L964" s="5"/>
      <c r="M964" s="5"/>
      <c r="N964" s="5"/>
      <c r="O964" s="5"/>
      <c r="P964" s="344"/>
      <c r="Q964" s="338"/>
      <c r="R964" s="338"/>
      <c r="S964" s="338"/>
      <c r="T964" s="338"/>
      <c r="U964" s="338"/>
      <c r="V964" s="338"/>
      <c r="W964" s="338"/>
      <c r="X964" s="338"/>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c r="BI964" s="5"/>
      <c r="BJ964" s="5"/>
      <c r="BK964" s="5"/>
      <c r="BL964" s="5"/>
      <c r="BM964" s="5"/>
      <c r="BN964" s="5"/>
      <c r="BO964" s="5"/>
      <c r="BP964" s="5"/>
      <c r="BQ964" s="5"/>
      <c r="BR964" s="5"/>
      <c r="BS964" s="5"/>
      <c r="BT964" s="5"/>
      <c r="BU964" s="5"/>
      <c r="BV964" s="5"/>
      <c r="BW964" s="5"/>
      <c r="BX964" s="5"/>
      <c r="BY964" s="5"/>
      <c r="BZ964" s="5"/>
      <c r="CA964" s="5"/>
      <c r="CB964" s="5"/>
      <c r="CC964" s="5"/>
      <c r="CD964" s="5"/>
      <c r="CE964" s="5"/>
      <c r="CF964" s="5"/>
      <c r="CG964" s="5"/>
      <c r="CH964" s="5"/>
      <c r="CI964" s="5"/>
      <c r="CJ964" s="5"/>
      <c r="CK964" s="6"/>
      <c r="CL964" s="6"/>
      <c r="CM964" s="6"/>
      <c r="CN964" s="6"/>
    </row>
    <row r="965" spans="1:92" x14ac:dyDescent="0.25">
      <c r="A965" s="1"/>
      <c r="B965" s="5"/>
      <c r="C965" s="5"/>
      <c r="D965" s="5"/>
      <c r="E965" s="5"/>
      <c r="F965" s="18"/>
      <c r="G965" s="5"/>
      <c r="H965" s="17"/>
      <c r="I965" s="5"/>
      <c r="J965" s="5"/>
      <c r="K965" s="5"/>
      <c r="L965" s="5"/>
      <c r="M965" s="5"/>
      <c r="N965" s="5"/>
      <c r="O965" s="5"/>
      <c r="P965" s="344"/>
      <c r="Q965" s="338"/>
      <c r="R965" s="338"/>
      <c r="S965" s="338"/>
      <c r="T965" s="338"/>
      <c r="U965" s="338"/>
      <c r="V965" s="338"/>
      <c r="W965" s="338"/>
      <c r="X965" s="338"/>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c r="BI965" s="5"/>
      <c r="BJ965" s="5"/>
      <c r="BK965" s="5"/>
      <c r="BL965" s="5"/>
      <c r="BM965" s="5"/>
      <c r="BN965" s="5"/>
      <c r="BO965" s="5"/>
      <c r="BP965" s="5"/>
      <c r="BQ965" s="5"/>
      <c r="BR965" s="5"/>
      <c r="BS965" s="5"/>
      <c r="BT965" s="5"/>
      <c r="BU965" s="5"/>
      <c r="BV965" s="5"/>
      <c r="BW965" s="5"/>
      <c r="BX965" s="5"/>
      <c r="BY965" s="5"/>
      <c r="BZ965" s="5"/>
      <c r="CA965" s="5"/>
      <c r="CB965" s="5"/>
      <c r="CC965" s="5"/>
      <c r="CD965" s="5"/>
      <c r="CE965" s="5"/>
      <c r="CF965" s="5"/>
      <c r="CG965" s="5"/>
      <c r="CH965" s="5"/>
      <c r="CI965" s="5"/>
      <c r="CJ965" s="5"/>
      <c r="CK965" s="6"/>
      <c r="CL965" s="6"/>
      <c r="CM965" s="6"/>
      <c r="CN965" s="6"/>
    </row>
    <row r="966" spans="1:92" x14ac:dyDescent="0.25">
      <c r="A966" s="1"/>
      <c r="B966" s="5"/>
      <c r="C966" s="5"/>
      <c r="D966" s="5"/>
      <c r="E966" s="5"/>
      <c r="F966" s="18"/>
      <c r="G966" s="5"/>
      <c r="H966" s="17"/>
      <c r="I966" s="5"/>
      <c r="J966" s="5"/>
      <c r="K966" s="5"/>
      <c r="L966" s="5"/>
      <c r="M966" s="5"/>
      <c r="N966" s="5"/>
      <c r="O966" s="5"/>
      <c r="P966" s="344"/>
      <c r="Q966" s="338"/>
      <c r="R966" s="338"/>
      <c r="S966" s="338"/>
      <c r="T966" s="338"/>
      <c r="U966" s="338"/>
      <c r="V966" s="338"/>
      <c r="W966" s="338"/>
      <c r="X966" s="338"/>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c r="BI966" s="5"/>
      <c r="BJ966" s="5"/>
      <c r="BK966" s="5"/>
      <c r="BL966" s="5"/>
      <c r="BM966" s="5"/>
      <c r="BN966" s="5"/>
      <c r="BO966" s="5"/>
      <c r="BP966" s="5"/>
      <c r="BQ966" s="5"/>
      <c r="BR966" s="5"/>
      <c r="BS966" s="5"/>
      <c r="BT966" s="5"/>
      <c r="BU966" s="5"/>
      <c r="BV966" s="5"/>
      <c r="BW966" s="5"/>
      <c r="BX966" s="5"/>
      <c r="BY966" s="5"/>
      <c r="BZ966" s="5"/>
      <c r="CA966" s="5"/>
      <c r="CB966" s="5"/>
      <c r="CC966" s="5"/>
      <c r="CD966" s="5"/>
      <c r="CE966" s="5"/>
      <c r="CF966" s="5"/>
      <c r="CG966" s="5"/>
      <c r="CH966" s="5"/>
      <c r="CI966" s="5"/>
      <c r="CJ966" s="5"/>
      <c r="CK966" s="6"/>
      <c r="CL966" s="6"/>
      <c r="CM966" s="6"/>
      <c r="CN966" s="6"/>
    </row>
    <row r="967" spans="1:92" x14ac:dyDescent="0.25">
      <c r="A967" s="1"/>
      <c r="B967" s="5"/>
      <c r="C967" s="5"/>
      <c r="D967" s="5"/>
      <c r="E967" s="5"/>
      <c r="F967" s="18"/>
      <c r="G967" s="5"/>
      <c r="H967" s="17"/>
      <c r="I967" s="5"/>
      <c r="J967" s="5"/>
      <c r="K967" s="5"/>
      <c r="L967" s="5"/>
      <c r="M967" s="5"/>
      <c r="N967" s="5"/>
      <c r="O967" s="5"/>
      <c r="P967" s="344"/>
      <c r="Q967" s="338"/>
      <c r="R967" s="338"/>
      <c r="S967" s="338"/>
      <c r="T967" s="338"/>
      <c r="U967" s="338"/>
      <c r="V967" s="338"/>
      <c r="W967" s="338"/>
      <c r="X967" s="338"/>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5"/>
      <c r="BC967" s="5"/>
      <c r="BD967" s="5"/>
      <c r="BE967" s="5"/>
      <c r="BF967" s="5"/>
      <c r="BG967" s="5"/>
      <c r="BH967" s="5"/>
      <c r="BI967" s="5"/>
      <c r="BJ967" s="5"/>
      <c r="BK967" s="5"/>
      <c r="BL967" s="5"/>
      <c r="BM967" s="5"/>
      <c r="BN967" s="5"/>
      <c r="BO967" s="5"/>
      <c r="BP967" s="5"/>
      <c r="BQ967" s="5"/>
      <c r="BR967" s="5"/>
      <c r="BS967" s="5"/>
      <c r="BT967" s="5"/>
      <c r="BU967" s="5"/>
      <c r="BV967" s="5"/>
      <c r="BW967" s="5"/>
      <c r="BX967" s="5"/>
      <c r="BY967" s="5"/>
      <c r="BZ967" s="5"/>
      <c r="CA967" s="5"/>
      <c r="CB967" s="5"/>
      <c r="CC967" s="5"/>
      <c r="CD967" s="5"/>
      <c r="CE967" s="5"/>
      <c r="CF967" s="5"/>
      <c r="CG967" s="5"/>
      <c r="CH967" s="5"/>
      <c r="CI967" s="5"/>
      <c r="CJ967" s="5"/>
      <c r="CK967" s="6"/>
      <c r="CL967" s="6"/>
      <c r="CM967" s="6"/>
      <c r="CN967" s="6"/>
    </row>
    <row r="968" spans="1:92" x14ac:dyDescent="0.25">
      <c r="A968" s="1"/>
      <c r="B968" s="5"/>
      <c r="C968" s="5"/>
      <c r="D968" s="5"/>
      <c r="E968" s="5"/>
      <c r="F968" s="18"/>
      <c r="G968" s="5"/>
      <c r="H968" s="17"/>
      <c r="I968" s="5"/>
      <c r="J968" s="5"/>
      <c r="K968" s="5"/>
      <c r="L968" s="5"/>
      <c r="M968" s="5"/>
      <c r="N968" s="5"/>
      <c r="O968" s="5"/>
      <c r="P968" s="344"/>
      <c r="Q968" s="338"/>
      <c r="R968" s="338"/>
      <c r="S968" s="338"/>
      <c r="T968" s="338"/>
      <c r="U968" s="338"/>
      <c r="V968" s="338"/>
      <c r="W968" s="338"/>
      <c r="X968" s="338"/>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5"/>
      <c r="CB968" s="5"/>
      <c r="CC968" s="5"/>
      <c r="CD968" s="5"/>
      <c r="CE968" s="5"/>
      <c r="CF968" s="5"/>
      <c r="CG968" s="5"/>
      <c r="CH968" s="5"/>
      <c r="CI968" s="5"/>
      <c r="CJ968" s="5"/>
      <c r="CK968" s="6"/>
      <c r="CL968" s="6"/>
      <c r="CM968" s="6"/>
      <c r="CN968" s="6"/>
    </row>
    <row r="969" spans="1:92" x14ac:dyDescent="0.25">
      <c r="A969" s="1"/>
      <c r="B969" s="5"/>
      <c r="C969" s="5"/>
      <c r="D969" s="5"/>
      <c r="E969" s="5"/>
      <c r="F969" s="18"/>
      <c r="G969" s="5"/>
      <c r="H969" s="17"/>
      <c r="I969" s="5"/>
      <c r="J969" s="5"/>
      <c r="K969" s="5"/>
      <c r="L969" s="5"/>
      <c r="M969" s="5"/>
      <c r="N969" s="5"/>
      <c r="O969" s="5"/>
      <c r="P969" s="344"/>
      <c r="Q969" s="338"/>
      <c r="R969" s="338"/>
      <c r="S969" s="338"/>
      <c r="T969" s="338"/>
      <c r="U969" s="338"/>
      <c r="V969" s="338"/>
      <c r="W969" s="338"/>
      <c r="X969" s="338"/>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G969" s="5"/>
      <c r="BH969" s="5"/>
      <c r="BI969" s="5"/>
      <c r="BJ969" s="5"/>
      <c r="BK969" s="5"/>
      <c r="BL969" s="5"/>
      <c r="BM969" s="5"/>
      <c r="BN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6"/>
      <c r="CL969" s="6"/>
      <c r="CM969" s="6"/>
      <c r="CN969" s="6"/>
    </row>
    <row r="970" spans="1:92" x14ac:dyDescent="0.25">
      <c r="A970" s="1"/>
      <c r="B970" s="5"/>
      <c r="C970" s="5"/>
      <c r="D970" s="5"/>
      <c r="E970" s="5"/>
      <c r="F970" s="18"/>
      <c r="G970" s="5"/>
      <c r="H970" s="17"/>
      <c r="I970" s="5"/>
      <c r="J970" s="5"/>
      <c r="K970" s="5"/>
      <c r="L970" s="5"/>
      <c r="M970" s="5"/>
      <c r="N970" s="5"/>
      <c r="O970" s="5"/>
      <c r="P970" s="344"/>
      <c r="Q970" s="338"/>
      <c r="R970" s="338"/>
      <c r="S970" s="338"/>
      <c r="T970" s="338"/>
      <c r="U970" s="338"/>
      <c r="V970" s="338"/>
      <c r="W970" s="338"/>
      <c r="X970" s="338"/>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5"/>
      <c r="BC970" s="5"/>
      <c r="BD970" s="5"/>
      <c r="BE970" s="5"/>
      <c r="BF970" s="5"/>
      <c r="BG970" s="5"/>
      <c r="BH970" s="5"/>
      <c r="BI970" s="5"/>
      <c r="BJ970" s="5"/>
      <c r="BK970" s="5"/>
      <c r="BL970" s="5"/>
      <c r="BM970" s="5"/>
      <c r="BN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6"/>
      <c r="CL970" s="6"/>
      <c r="CM970" s="6"/>
      <c r="CN970" s="6"/>
    </row>
    <row r="971" spans="1:92" x14ac:dyDescent="0.25">
      <c r="A971" s="1"/>
      <c r="B971" s="5"/>
      <c r="C971" s="5"/>
      <c r="D971" s="5"/>
      <c r="E971" s="5"/>
      <c r="F971" s="18"/>
      <c r="G971" s="5"/>
      <c r="H971" s="17"/>
      <c r="I971" s="5"/>
      <c r="J971" s="5"/>
      <c r="K971" s="5"/>
      <c r="L971" s="5"/>
      <c r="M971" s="5"/>
      <c r="N971" s="5"/>
      <c r="O971" s="5"/>
      <c r="P971" s="344"/>
      <c r="Q971" s="338"/>
      <c r="R971" s="338"/>
      <c r="S971" s="338"/>
      <c r="T971" s="338"/>
      <c r="U971" s="338"/>
      <c r="V971" s="338"/>
      <c r="W971" s="338"/>
      <c r="X971" s="338"/>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c r="BC971" s="5"/>
      <c r="BD971" s="5"/>
      <c r="BE971" s="5"/>
      <c r="BF971" s="5"/>
      <c r="BG971" s="5"/>
      <c r="BH971" s="5"/>
      <c r="BI971" s="5"/>
      <c r="BJ971" s="5"/>
      <c r="BK971" s="5"/>
      <c r="BL971" s="5"/>
      <c r="BM971" s="5"/>
      <c r="BN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6"/>
      <c r="CL971" s="6"/>
      <c r="CM971" s="6"/>
      <c r="CN971" s="6"/>
    </row>
    <row r="972" spans="1:92" x14ac:dyDescent="0.25">
      <c r="A972" s="1"/>
      <c r="B972" s="5"/>
      <c r="C972" s="5"/>
      <c r="D972" s="5"/>
      <c r="E972" s="5"/>
      <c r="F972" s="18"/>
      <c r="G972" s="5"/>
      <c r="H972" s="17"/>
      <c r="I972" s="5"/>
      <c r="J972" s="5"/>
      <c r="K972" s="5"/>
      <c r="L972" s="5"/>
      <c r="M972" s="5"/>
      <c r="N972" s="5"/>
      <c r="O972" s="5"/>
      <c r="P972" s="344"/>
      <c r="Q972" s="338"/>
      <c r="R972" s="338"/>
      <c r="S972" s="338"/>
      <c r="T972" s="338"/>
      <c r="U972" s="338"/>
      <c r="V972" s="338"/>
      <c r="W972" s="338"/>
      <c r="X972" s="338"/>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5"/>
      <c r="BC972" s="5"/>
      <c r="BD972" s="5"/>
      <c r="BE972" s="5"/>
      <c r="BF972" s="5"/>
      <c r="BG972" s="5"/>
      <c r="BH972" s="5"/>
      <c r="BI972" s="5"/>
      <c r="BJ972" s="5"/>
      <c r="BK972" s="5"/>
      <c r="BL972" s="5"/>
      <c r="BM972" s="5"/>
      <c r="BN972" s="5"/>
      <c r="BO972" s="5"/>
      <c r="BP972" s="5"/>
      <c r="BQ972" s="5"/>
      <c r="BR972" s="5"/>
      <c r="BS972" s="5"/>
      <c r="BT972" s="5"/>
      <c r="BU972" s="5"/>
      <c r="BV972" s="5"/>
      <c r="BW972" s="5"/>
      <c r="BX972" s="5"/>
      <c r="BY972" s="5"/>
      <c r="BZ972" s="5"/>
      <c r="CA972" s="5"/>
      <c r="CB972" s="5"/>
      <c r="CC972" s="5"/>
      <c r="CD972" s="5"/>
      <c r="CE972" s="5"/>
      <c r="CF972" s="5"/>
      <c r="CG972" s="5"/>
      <c r="CH972" s="5"/>
      <c r="CI972" s="5"/>
      <c r="CJ972" s="5"/>
      <c r="CK972" s="6"/>
      <c r="CL972" s="6"/>
      <c r="CM972" s="6"/>
      <c r="CN972" s="6"/>
    </row>
    <row r="973" spans="1:92" x14ac:dyDescent="0.25">
      <c r="A973" s="1"/>
      <c r="B973" s="5"/>
      <c r="C973" s="5"/>
      <c r="D973" s="5"/>
      <c r="E973" s="5"/>
      <c r="F973" s="18"/>
      <c r="G973" s="5"/>
      <c r="H973" s="17"/>
      <c r="I973" s="5"/>
      <c r="J973" s="5"/>
      <c r="K973" s="5"/>
      <c r="L973" s="5"/>
      <c r="M973" s="5"/>
      <c r="N973" s="5"/>
      <c r="O973" s="5"/>
      <c r="P973" s="344"/>
      <c r="Q973" s="338"/>
      <c r="R973" s="338"/>
      <c r="S973" s="338"/>
      <c r="T973" s="338"/>
      <c r="U973" s="338"/>
      <c r="V973" s="338"/>
      <c r="W973" s="338"/>
      <c r="X973" s="338"/>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5"/>
      <c r="BC973" s="5"/>
      <c r="BD973" s="5"/>
      <c r="BE973" s="5"/>
      <c r="BF973" s="5"/>
      <c r="BG973" s="5"/>
      <c r="BH973" s="5"/>
      <c r="BI973" s="5"/>
      <c r="BJ973" s="5"/>
      <c r="BK973" s="5"/>
      <c r="BL973" s="5"/>
      <c r="BM973" s="5"/>
      <c r="BN973" s="5"/>
      <c r="BO973" s="5"/>
      <c r="BP973" s="5"/>
      <c r="BQ973" s="5"/>
      <c r="BR973" s="5"/>
      <c r="BS973" s="5"/>
      <c r="BT973" s="5"/>
      <c r="BU973" s="5"/>
      <c r="BV973" s="5"/>
      <c r="BW973" s="5"/>
      <c r="BX973" s="5"/>
      <c r="BY973" s="5"/>
      <c r="BZ973" s="5"/>
      <c r="CA973" s="5"/>
      <c r="CB973" s="5"/>
      <c r="CC973" s="5"/>
      <c r="CD973" s="5"/>
      <c r="CE973" s="5"/>
      <c r="CF973" s="5"/>
      <c r="CG973" s="5"/>
      <c r="CH973" s="5"/>
      <c r="CI973" s="5"/>
      <c r="CJ973" s="5"/>
      <c r="CK973" s="6"/>
      <c r="CL973" s="6"/>
      <c r="CM973" s="6"/>
      <c r="CN973" s="6"/>
    </row>
    <row r="974" spans="1:92" x14ac:dyDescent="0.25">
      <c r="A974" s="1"/>
      <c r="B974" s="5"/>
      <c r="C974" s="5"/>
      <c r="D974" s="5"/>
      <c r="E974" s="5"/>
      <c r="F974" s="18"/>
      <c r="G974" s="5"/>
      <c r="H974" s="17"/>
      <c r="I974" s="5"/>
      <c r="J974" s="5"/>
      <c r="K974" s="5"/>
      <c r="L974" s="5"/>
      <c r="M974" s="5"/>
      <c r="N974" s="5"/>
      <c r="O974" s="5"/>
      <c r="P974" s="344"/>
      <c r="Q974" s="338"/>
      <c r="R974" s="338"/>
      <c r="S974" s="338"/>
      <c r="T974" s="338"/>
      <c r="U974" s="338"/>
      <c r="V974" s="338"/>
      <c r="W974" s="338"/>
      <c r="X974" s="338"/>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5"/>
      <c r="BC974" s="5"/>
      <c r="BD974" s="5"/>
      <c r="BE974" s="5"/>
      <c r="BF974" s="5"/>
      <c r="BG974" s="5"/>
      <c r="BH974" s="5"/>
      <c r="BI974" s="5"/>
      <c r="BJ974" s="5"/>
      <c r="BK974" s="5"/>
      <c r="BL974" s="5"/>
      <c r="BM974" s="5"/>
      <c r="BN974" s="5"/>
      <c r="BO974" s="5"/>
      <c r="BP974" s="5"/>
      <c r="BQ974" s="5"/>
      <c r="BR974" s="5"/>
      <c r="BS974" s="5"/>
      <c r="BT974" s="5"/>
      <c r="BU974" s="5"/>
      <c r="BV974" s="5"/>
      <c r="BW974" s="5"/>
      <c r="BX974" s="5"/>
      <c r="BY974" s="5"/>
      <c r="BZ974" s="5"/>
      <c r="CA974" s="5"/>
      <c r="CB974" s="5"/>
      <c r="CC974" s="5"/>
      <c r="CD974" s="5"/>
      <c r="CE974" s="5"/>
      <c r="CF974" s="5"/>
      <c r="CG974" s="5"/>
      <c r="CH974" s="5"/>
      <c r="CI974" s="5"/>
      <c r="CJ974" s="5"/>
      <c r="CK974" s="6"/>
      <c r="CL974" s="6"/>
      <c r="CM974" s="6"/>
      <c r="CN974" s="6"/>
    </row>
    <row r="975" spans="1:92" x14ac:dyDescent="0.25">
      <c r="A975" s="1"/>
      <c r="B975" s="5"/>
      <c r="C975" s="5"/>
      <c r="D975" s="5"/>
      <c r="E975" s="5"/>
      <c r="F975" s="18"/>
      <c r="G975" s="5"/>
      <c r="H975" s="17"/>
      <c r="I975" s="5"/>
      <c r="J975" s="5"/>
      <c r="K975" s="5"/>
      <c r="L975" s="5"/>
      <c r="M975" s="5"/>
      <c r="N975" s="5"/>
      <c r="O975" s="5"/>
      <c r="P975" s="344"/>
      <c r="Q975" s="338"/>
      <c r="R975" s="338"/>
      <c r="S975" s="338"/>
      <c r="T975" s="338"/>
      <c r="U975" s="338"/>
      <c r="V975" s="338"/>
      <c r="W975" s="338"/>
      <c r="X975" s="338"/>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5"/>
      <c r="BH975" s="5"/>
      <c r="BI975" s="5"/>
      <c r="BJ975" s="5"/>
      <c r="BK975" s="5"/>
      <c r="BL975" s="5"/>
      <c r="BM975" s="5"/>
      <c r="BN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6"/>
      <c r="CL975" s="6"/>
      <c r="CM975" s="6"/>
      <c r="CN975" s="6"/>
    </row>
    <row r="976" spans="1:92" x14ac:dyDescent="0.25">
      <c r="A976" s="1"/>
      <c r="B976" s="5"/>
      <c r="C976" s="5"/>
      <c r="D976" s="5"/>
      <c r="E976" s="5"/>
      <c r="F976" s="18"/>
      <c r="G976" s="5"/>
      <c r="H976" s="17"/>
      <c r="I976" s="5"/>
      <c r="J976" s="5"/>
      <c r="K976" s="5"/>
      <c r="L976" s="5"/>
      <c r="M976" s="5"/>
      <c r="N976" s="5"/>
      <c r="O976" s="5"/>
      <c r="P976" s="344"/>
      <c r="Q976" s="338"/>
      <c r="R976" s="338"/>
      <c r="S976" s="338"/>
      <c r="T976" s="338"/>
      <c r="U976" s="338"/>
      <c r="V976" s="338"/>
      <c r="W976" s="338"/>
      <c r="X976" s="338"/>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5"/>
      <c r="BO976" s="5"/>
      <c r="BP976" s="5"/>
      <c r="BQ976" s="5"/>
      <c r="BR976" s="5"/>
      <c r="BS976" s="5"/>
      <c r="BT976" s="5"/>
      <c r="BU976" s="5"/>
      <c r="BV976" s="5"/>
      <c r="BW976" s="5"/>
      <c r="BX976" s="5"/>
      <c r="BY976" s="5"/>
      <c r="BZ976" s="5"/>
      <c r="CA976" s="5"/>
      <c r="CB976" s="5"/>
      <c r="CC976" s="5"/>
      <c r="CD976" s="5"/>
      <c r="CE976" s="5"/>
      <c r="CF976" s="5"/>
      <c r="CG976" s="5"/>
      <c r="CH976" s="5"/>
      <c r="CI976" s="5"/>
      <c r="CJ976" s="5"/>
      <c r="CK976" s="6"/>
      <c r="CL976" s="6"/>
      <c r="CM976" s="6"/>
      <c r="CN976" s="6"/>
    </row>
    <row r="977" spans="1:92" x14ac:dyDescent="0.25">
      <c r="A977" s="1"/>
      <c r="B977" s="5"/>
      <c r="C977" s="5"/>
      <c r="D977" s="5"/>
      <c r="E977" s="5"/>
      <c r="F977" s="18"/>
      <c r="G977" s="5"/>
      <c r="H977" s="17"/>
      <c r="I977" s="5"/>
      <c r="J977" s="5"/>
      <c r="K977" s="5"/>
      <c r="L977" s="5"/>
      <c r="M977" s="5"/>
      <c r="N977" s="5"/>
      <c r="O977" s="5"/>
      <c r="P977" s="344"/>
      <c r="Q977" s="338"/>
      <c r="R977" s="338"/>
      <c r="S977" s="338"/>
      <c r="T977" s="338"/>
      <c r="U977" s="338"/>
      <c r="V977" s="338"/>
      <c r="W977" s="338"/>
      <c r="X977" s="338"/>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5"/>
      <c r="BO977" s="5"/>
      <c r="BP977" s="5"/>
      <c r="BQ977" s="5"/>
      <c r="BR977" s="5"/>
      <c r="BS977" s="5"/>
      <c r="BT977" s="5"/>
      <c r="BU977" s="5"/>
      <c r="BV977" s="5"/>
      <c r="BW977" s="5"/>
      <c r="BX977" s="5"/>
      <c r="BY977" s="5"/>
      <c r="BZ977" s="5"/>
      <c r="CA977" s="5"/>
      <c r="CB977" s="5"/>
      <c r="CC977" s="5"/>
      <c r="CD977" s="5"/>
      <c r="CE977" s="5"/>
      <c r="CF977" s="5"/>
      <c r="CG977" s="5"/>
      <c r="CH977" s="5"/>
      <c r="CI977" s="5"/>
      <c r="CJ977" s="5"/>
      <c r="CK977" s="6"/>
      <c r="CL977" s="6"/>
      <c r="CM977" s="6"/>
      <c r="CN977" s="6"/>
    </row>
    <row r="978" spans="1:92" x14ac:dyDescent="0.25">
      <c r="A978" s="1"/>
      <c r="B978" s="5"/>
      <c r="C978" s="5"/>
      <c r="D978" s="5"/>
      <c r="E978" s="5"/>
      <c r="F978" s="18"/>
      <c r="G978" s="5"/>
      <c r="H978" s="17"/>
      <c r="I978" s="5"/>
      <c r="J978" s="5"/>
      <c r="K978" s="5"/>
      <c r="L978" s="5"/>
      <c r="M978" s="5"/>
      <c r="N978" s="5"/>
      <c r="O978" s="5"/>
      <c r="P978" s="344"/>
      <c r="Q978" s="338"/>
      <c r="R978" s="338"/>
      <c r="S978" s="338"/>
      <c r="T978" s="338"/>
      <c r="U978" s="338"/>
      <c r="V978" s="338"/>
      <c r="W978" s="338"/>
      <c r="X978" s="338"/>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5"/>
      <c r="BN978" s="5"/>
      <c r="BO978" s="5"/>
      <c r="BP978" s="5"/>
      <c r="BQ978" s="5"/>
      <c r="BR978" s="5"/>
      <c r="BS978" s="5"/>
      <c r="BT978" s="5"/>
      <c r="BU978" s="5"/>
      <c r="BV978" s="5"/>
      <c r="BW978" s="5"/>
      <c r="BX978" s="5"/>
      <c r="BY978" s="5"/>
      <c r="BZ978" s="5"/>
      <c r="CA978" s="5"/>
      <c r="CB978" s="5"/>
      <c r="CC978" s="5"/>
      <c r="CD978" s="5"/>
      <c r="CE978" s="5"/>
      <c r="CF978" s="5"/>
      <c r="CG978" s="5"/>
      <c r="CH978" s="5"/>
      <c r="CI978" s="5"/>
      <c r="CJ978" s="5"/>
      <c r="CK978" s="6"/>
      <c r="CL978" s="6"/>
      <c r="CM978" s="6"/>
      <c r="CN978" s="6"/>
    </row>
    <row r="979" spans="1:92" x14ac:dyDescent="0.25">
      <c r="A979" s="1"/>
      <c r="B979" s="5"/>
      <c r="C979" s="5"/>
      <c r="D979" s="5"/>
      <c r="E979" s="5"/>
      <c r="F979" s="18"/>
      <c r="G979" s="5"/>
      <c r="H979" s="17"/>
      <c r="I979" s="5"/>
      <c r="J979" s="5"/>
      <c r="K979" s="5"/>
      <c r="L979" s="5"/>
      <c r="M979" s="5"/>
      <c r="N979" s="5"/>
      <c r="O979" s="5"/>
      <c r="P979" s="344"/>
      <c r="Q979" s="338"/>
      <c r="R979" s="338"/>
      <c r="S979" s="338"/>
      <c r="T979" s="338"/>
      <c r="U979" s="338"/>
      <c r="V979" s="338"/>
      <c r="W979" s="338"/>
      <c r="X979" s="338"/>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5"/>
      <c r="BN979" s="5"/>
      <c r="BO979" s="5"/>
      <c r="BP979" s="5"/>
      <c r="BQ979" s="5"/>
      <c r="BR979" s="5"/>
      <c r="BS979" s="5"/>
      <c r="BT979" s="5"/>
      <c r="BU979" s="5"/>
      <c r="BV979" s="5"/>
      <c r="BW979" s="5"/>
      <c r="BX979" s="5"/>
      <c r="BY979" s="5"/>
      <c r="BZ979" s="5"/>
      <c r="CA979" s="5"/>
      <c r="CB979" s="5"/>
      <c r="CC979" s="5"/>
      <c r="CD979" s="5"/>
      <c r="CE979" s="5"/>
      <c r="CF979" s="5"/>
      <c r="CG979" s="5"/>
      <c r="CH979" s="5"/>
      <c r="CI979" s="5"/>
      <c r="CJ979" s="5"/>
      <c r="CK979" s="6"/>
      <c r="CL979" s="6"/>
      <c r="CM979" s="6"/>
      <c r="CN979" s="6"/>
    </row>
    <row r="980" spans="1:92" x14ac:dyDescent="0.25">
      <c r="A980" s="1"/>
      <c r="B980" s="5"/>
      <c r="C980" s="5"/>
      <c r="D980" s="5"/>
      <c r="E980" s="5"/>
      <c r="F980" s="18"/>
      <c r="G980" s="5"/>
      <c r="H980" s="17"/>
      <c r="I980" s="5"/>
      <c r="J980" s="5"/>
      <c r="K980" s="5"/>
      <c r="L980" s="5"/>
      <c r="M980" s="5"/>
      <c r="N980" s="5"/>
      <c r="O980" s="5"/>
      <c r="P980" s="344"/>
      <c r="Q980" s="338"/>
      <c r="R980" s="338"/>
      <c r="S980" s="338"/>
      <c r="T980" s="338"/>
      <c r="U980" s="338"/>
      <c r="V980" s="338"/>
      <c r="W980" s="338"/>
      <c r="X980" s="338"/>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5"/>
      <c r="BN980" s="5"/>
      <c r="BO980" s="5"/>
      <c r="BP980" s="5"/>
      <c r="BQ980" s="5"/>
      <c r="BR980" s="5"/>
      <c r="BS980" s="5"/>
      <c r="BT980" s="5"/>
      <c r="BU980" s="5"/>
      <c r="BV980" s="5"/>
      <c r="BW980" s="5"/>
      <c r="BX980" s="5"/>
      <c r="BY980" s="5"/>
      <c r="BZ980" s="5"/>
      <c r="CA980" s="5"/>
      <c r="CB980" s="5"/>
      <c r="CC980" s="5"/>
      <c r="CD980" s="5"/>
      <c r="CE980" s="5"/>
      <c r="CF980" s="5"/>
      <c r="CG980" s="5"/>
      <c r="CH980" s="5"/>
      <c r="CI980" s="5"/>
      <c r="CJ980" s="5"/>
      <c r="CK980" s="6"/>
      <c r="CL980" s="6"/>
      <c r="CM980" s="6"/>
      <c r="CN980" s="6"/>
    </row>
    <row r="981" spans="1:92" x14ac:dyDescent="0.25">
      <c r="A981" s="1"/>
      <c r="B981" s="5"/>
      <c r="C981" s="5"/>
      <c r="D981" s="5"/>
      <c r="E981" s="5"/>
      <c r="F981" s="18"/>
      <c r="G981" s="5"/>
      <c r="H981" s="17"/>
      <c r="I981" s="5"/>
      <c r="J981" s="5"/>
      <c r="K981" s="5"/>
      <c r="L981" s="5"/>
      <c r="M981" s="5"/>
      <c r="N981" s="5"/>
      <c r="O981" s="5"/>
      <c r="P981" s="344"/>
      <c r="Q981" s="338"/>
      <c r="R981" s="338"/>
      <c r="S981" s="338"/>
      <c r="T981" s="338"/>
      <c r="U981" s="338"/>
      <c r="V981" s="338"/>
      <c r="W981" s="338"/>
      <c r="X981" s="338"/>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5"/>
      <c r="BN981" s="5"/>
      <c r="BO981" s="5"/>
      <c r="BP981" s="5"/>
      <c r="BQ981" s="5"/>
      <c r="BR981" s="5"/>
      <c r="BS981" s="5"/>
      <c r="BT981" s="5"/>
      <c r="BU981" s="5"/>
      <c r="BV981" s="5"/>
      <c r="BW981" s="5"/>
      <c r="BX981" s="5"/>
      <c r="BY981" s="5"/>
      <c r="BZ981" s="5"/>
      <c r="CA981" s="5"/>
      <c r="CB981" s="5"/>
      <c r="CC981" s="5"/>
      <c r="CD981" s="5"/>
      <c r="CE981" s="5"/>
      <c r="CF981" s="5"/>
      <c r="CG981" s="5"/>
      <c r="CH981" s="5"/>
      <c r="CI981" s="5"/>
      <c r="CJ981" s="5"/>
      <c r="CK981" s="6"/>
      <c r="CL981" s="6"/>
      <c r="CM981" s="6"/>
      <c r="CN981" s="6"/>
    </row>
    <row r="982" spans="1:92" x14ac:dyDescent="0.25">
      <c r="A982" s="1"/>
      <c r="B982" s="5"/>
      <c r="C982" s="5"/>
      <c r="D982" s="5"/>
      <c r="E982" s="5"/>
      <c r="F982" s="18"/>
      <c r="G982" s="5"/>
      <c r="H982" s="17"/>
      <c r="I982" s="5"/>
      <c r="J982" s="5"/>
      <c r="K982" s="5"/>
      <c r="L982" s="5"/>
      <c r="M982" s="5"/>
      <c r="N982" s="5"/>
      <c r="O982" s="5"/>
      <c r="P982" s="344"/>
      <c r="Q982" s="338"/>
      <c r="R982" s="338"/>
      <c r="S982" s="338"/>
      <c r="T982" s="338"/>
      <c r="U982" s="338"/>
      <c r="V982" s="338"/>
      <c r="W982" s="338"/>
      <c r="X982" s="338"/>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5"/>
      <c r="BN982" s="5"/>
      <c r="BO982" s="5"/>
      <c r="BP982" s="5"/>
      <c r="BQ982" s="5"/>
      <c r="BR982" s="5"/>
      <c r="BS982" s="5"/>
      <c r="BT982" s="5"/>
      <c r="BU982" s="5"/>
      <c r="BV982" s="5"/>
      <c r="BW982" s="5"/>
      <c r="BX982" s="5"/>
      <c r="BY982" s="5"/>
      <c r="BZ982" s="5"/>
      <c r="CA982" s="5"/>
      <c r="CB982" s="5"/>
      <c r="CC982" s="5"/>
      <c r="CD982" s="5"/>
      <c r="CE982" s="5"/>
      <c r="CF982" s="5"/>
      <c r="CG982" s="5"/>
      <c r="CH982" s="5"/>
      <c r="CI982" s="5"/>
      <c r="CJ982" s="5"/>
      <c r="CK982" s="6"/>
      <c r="CL982" s="6"/>
      <c r="CM982" s="6"/>
      <c r="CN982" s="6"/>
    </row>
    <row r="983" spans="1:92" x14ac:dyDescent="0.25">
      <c r="A983" s="1"/>
      <c r="B983" s="5"/>
      <c r="C983" s="5"/>
      <c r="D983" s="5"/>
      <c r="E983" s="5"/>
      <c r="F983" s="18"/>
      <c r="G983" s="5"/>
      <c r="H983" s="17"/>
      <c r="I983" s="5"/>
      <c r="J983" s="5"/>
      <c r="K983" s="5"/>
      <c r="L983" s="5"/>
      <c r="M983" s="5"/>
      <c r="N983" s="5"/>
      <c r="O983" s="5"/>
      <c r="P983" s="344"/>
      <c r="Q983" s="338"/>
      <c r="R983" s="338"/>
      <c r="S983" s="338"/>
      <c r="T983" s="338"/>
      <c r="U983" s="338"/>
      <c r="V983" s="338"/>
      <c r="W983" s="338"/>
      <c r="X983" s="338"/>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5"/>
      <c r="BK983" s="5"/>
      <c r="BL983" s="5"/>
      <c r="BM983" s="5"/>
      <c r="BN983" s="5"/>
      <c r="BO983" s="5"/>
      <c r="BP983" s="5"/>
      <c r="BQ983" s="5"/>
      <c r="BR983" s="5"/>
      <c r="BS983" s="5"/>
      <c r="BT983" s="5"/>
      <c r="BU983" s="5"/>
      <c r="BV983" s="5"/>
      <c r="BW983" s="5"/>
      <c r="BX983" s="5"/>
      <c r="BY983" s="5"/>
      <c r="BZ983" s="5"/>
      <c r="CA983" s="5"/>
      <c r="CB983" s="5"/>
      <c r="CC983" s="5"/>
      <c r="CD983" s="5"/>
      <c r="CE983" s="5"/>
      <c r="CF983" s="5"/>
      <c r="CG983" s="5"/>
      <c r="CH983" s="5"/>
      <c r="CI983" s="5"/>
      <c r="CJ983" s="5"/>
      <c r="CK983" s="6"/>
      <c r="CL983" s="6"/>
      <c r="CM983" s="6"/>
      <c r="CN983" s="6"/>
    </row>
    <row r="984" spans="1:92" x14ac:dyDescent="0.25">
      <c r="A984" s="1"/>
      <c r="B984" s="5"/>
      <c r="C984" s="5"/>
      <c r="D984" s="5"/>
      <c r="E984" s="5"/>
      <c r="F984" s="18"/>
      <c r="G984" s="5"/>
      <c r="H984" s="17"/>
      <c r="I984" s="5"/>
      <c r="J984" s="5"/>
      <c r="K984" s="5"/>
      <c r="L984" s="5"/>
      <c r="M984" s="5"/>
      <c r="N984" s="5"/>
      <c r="O984" s="5"/>
      <c r="P984" s="344"/>
      <c r="Q984" s="338"/>
      <c r="R984" s="338"/>
      <c r="S984" s="338"/>
      <c r="T984" s="338"/>
      <c r="U984" s="338"/>
      <c r="V984" s="338"/>
      <c r="W984" s="338"/>
      <c r="X984" s="338"/>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5"/>
      <c r="BN984" s="5"/>
      <c r="BO984" s="5"/>
      <c r="BP984" s="5"/>
      <c r="BQ984" s="5"/>
      <c r="BR984" s="5"/>
      <c r="BS984" s="5"/>
      <c r="BT984" s="5"/>
      <c r="BU984" s="5"/>
      <c r="BV984" s="5"/>
      <c r="BW984" s="5"/>
      <c r="BX984" s="5"/>
      <c r="BY984" s="5"/>
      <c r="BZ984" s="5"/>
      <c r="CA984" s="5"/>
      <c r="CB984" s="5"/>
      <c r="CC984" s="5"/>
      <c r="CD984" s="5"/>
      <c r="CE984" s="5"/>
      <c r="CF984" s="5"/>
      <c r="CG984" s="5"/>
      <c r="CH984" s="5"/>
      <c r="CI984" s="5"/>
      <c r="CJ984" s="5"/>
      <c r="CK984" s="6"/>
      <c r="CL984" s="6"/>
      <c r="CM984" s="6"/>
      <c r="CN984" s="6"/>
    </row>
    <row r="985" spans="1:92" x14ac:dyDescent="0.25">
      <c r="A985" s="1"/>
      <c r="B985" s="5"/>
      <c r="C985" s="5"/>
      <c r="D985" s="5"/>
      <c r="E985" s="5"/>
      <c r="F985" s="18"/>
      <c r="G985" s="5"/>
      <c r="H985" s="17"/>
      <c r="I985" s="5"/>
      <c r="J985" s="5"/>
      <c r="K985" s="5"/>
      <c r="L985" s="5"/>
      <c r="M985" s="5"/>
      <c r="N985" s="5"/>
      <c r="O985" s="5"/>
      <c r="P985" s="344"/>
      <c r="Q985" s="338"/>
      <c r="R985" s="338"/>
      <c r="S985" s="338"/>
      <c r="T985" s="338"/>
      <c r="U985" s="338"/>
      <c r="V985" s="338"/>
      <c r="W985" s="338"/>
      <c r="X985" s="338"/>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5"/>
      <c r="BI985" s="5"/>
      <c r="BJ985" s="5"/>
      <c r="BK985" s="5"/>
      <c r="BL985" s="5"/>
      <c r="BM985" s="5"/>
      <c r="BN985" s="5"/>
      <c r="BO985" s="5"/>
      <c r="BP985" s="5"/>
      <c r="BQ985" s="5"/>
      <c r="BR985" s="5"/>
      <c r="BS985" s="5"/>
      <c r="BT985" s="5"/>
      <c r="BU985" s="5"/>
      <c r="BV985" s="5"/>
      <c r="BW985" s="5"/>
      <c r="BX985" s="5"/>
      <c r="BY985" s="5"/>
      <c r="BZ985" s="5"/>
      <c r="CA985" s="5"/>
      <c r="CB985" s="5"/>
      <c r="CC985" s="5"/>
      <c r="CD985" s="5"/>
      <c r="CE985" s="5"/>
      <c r="CF985" s="5"/>
      <c r="CG985" s="5"/>
      <c r="CH985" s="5"/>
      <c r="CI985" s="5"/>
      <c r="CJ985" s="5"/>
      <c r="CK985" s="6"/>
      <c r="CL985" s="6"/>
      <c r="CM985" s="6"/>
      <c r="CN985" s="6"/>
    </row>
    <row r="986" spans="1:92" x14ac:dyDescent="0.25">
      <c r="A986" s="1"/>
      <c r="B986" s="5"/>
      <c r="C986" s="5"/>
      <c r="D986" s="5"/>
      <c r="E986" s="5"/>
      <c r="F986" s="18"/>
      <c r="G986" s="5"/>
      <c r="H986" s="17"/>
      <c r="I986" s="5"/>
      <c r="J986" s="5"/>
      <c r="K986" s="5"/>
      <c r="L986" s="5"/>
      <c r="M986" s="5"/>
      <c r="N986" s="5"/>
      <c r="O986" s="5"/>
      <c r="P986" s="344"/>
      <c r="Q986" s="338"/>
      <c r="R986" s="338"/>
      <c r="S986" s="338"/>
      <c r="T986" s="338"/>
      <c r="U986" s="338"/>
      <c r="V986" s="338"/>
      <c r="W986" s="338"/>
      <c r="X986" s="338"/>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5"/>
      <c r="BK986" s="5"/>
      <c r="BL986" s="5"/>
      <c r="BM986" s="5"/>
      <c r="BN986" s="5"/>
      <c r="BO986" s="5"/>
      <c r="BP986" s="5"/>
      <c r="BQ986" s="5"/>
      <c r="BR986" s="5"/>
      <c r="BS986" s="5"/>
      <c r="BT986" s="5"/>
      <c r="BU986" s="5"/>
      <c r="BV986" s="5"/>
      <c r="BW986" s="5"/>
      <c r="BX986" s="5"/>
      <c r="BY986" s="5"/>
      <c r="BZ986" s="5"/>
      <c r="CA986" s="5"/>
      <c r="CB986" s="5"/>
      <c r="CC986" s="5"/>
      <c r="CD986" s="5"/>
      <c r="CE986" s="5"/>
      <c r="CF986" s="5"/>
      <c r="CG986" s="5"/>
      <c r="CH986" s="5"/>
      <c r="CI986" s="5"/>
      <c r="CJ986" s="5"/>
      <c r="CK986" s="6"/>
      <c r="CL986" s="6"/>
      <c r="CM986" s="6"/>
      <c r="CN986" s="6"/>
    </row>
    <row r="987" spans="1:92" x14ac:dyDescent="0.25">
      <c r="A987" s="1"/>
      <c r="B987" s="5"/>
      <c r="C987" s="5"/>
      <c r="D987" s="5"/>
      <c r="E987" s="5"/>
      <c r="F987" s="18"/>
      <c r="G987" s="5"/>
      <c r="H987" s="17"/>
      <c r="I987" s="5"/>
      <c r="J987" s="5"/>
      <c r="K987" s="5"/>
      <c r="L987" s="5"/>
      <c r="M987" s="5"/>
      <c r="N987" s="5"/>
      <c r="O987" s="5"/>
      <c r="P987" s="344"/>
      <c r="Q987" s="338"/>
      <c r="R987" s="338"/>
      <c r="S987" s="338"/>
      <c r="T987" s="338"/>
      <c r="U987" s="338"/>
      <c r="V987" s="338"/>
      <c r="W987" s="338"/>
      <c r="X987" s="338"/>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c r="BC987" s="5"/>
      <c r="BD987" s="5"/>
      <c r="BE987" s="5"/>
      <c r="BF987" s="5"/>
      <c r="BG987" s="5"/>
      <c r="BH987" s="5"/>
      <c r="BI987" s="5"/>
      <c r="BJ987" s="5"/>
      <c r="BK987" s="5"/>
      <c r="BL987" s="5"/>
      <c r="BM987" s="5"/>
      <c r="BN987" s="5"/>
      <c r="BO987" s="5"/>
      <c r="BP987" s="5"/>
      <c r="BQ987" s="5"/>
      <c r="BR987" s="5"/>
      <c r="BS987" s="5"/>
      <c r="BT987" s="5"/>
      <c r="BU987" s="5"/>
      <c r="BV987" s="5"/>
      <c r="BW987" s="5"/>
      <c r="BX987" s="5"/>
      <c r="BY987" s="5"/>
      <c r="BZ987" s="5"/>
      <c r="CA987" s="5"/>
      <c r="CB987" s="5"/>
      <c r="CC987" s="5"/>
      <c r="CD987" s="5"/>
      <c r="CE987" s="5"/>
      <c r="CF987" s="5"/>
      <c r="CG987" s="5"/>
      <c r="CH987" s="5"/>
      <c r="CI987" s="5"/>
      <c r="CJ987" s="5"/>
      <c r="CK987" s="6"/>
      <c r="CL987" s="6"/>
      <c r="CM987" s="6"/>
      <c r="CN987" s="6"/>
    </row>
    <row r="988" spans="1:92" x14ac:dyDescent="0.25">
      <c r="A988" s="1"/>
      <c r="B988" s="5"/>
      <c r="C988" s="5"/>
      <c r="D988" s="5"/>
      <c r="E988" s="5"/>
      <c r="F988" s="18"/>
      <c r="G988" s="5"/>
      <c r="H988" s="17"/>
      <c r="I988" s="5"/>
      <c r="J988" s="5"/>
      <c r="K988" s="5"/>
      <c r="L988" s="5"/>
      <c r="M988" s="5"/>
      <c r="N988" s="5"/>
      <c r="O988" s="5"/>
      <c r="P988" s="344"/>
      <c r="Q988" s="338"/>
      <c r="R988" s="338"/>
      <c r="S988" s="338"/>
      <c r="T988" s="338"/>
      <c r="U988" s="338"/>
      <c r="V988" s="338"/>
      <c r="W988" s="338"/>
      <c r="X988" s="338"/>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5"/>
      <c r="BH988" s="5"/>
      <c r="BI988" s="5"/>
      <c r="BJ988" s="5"/>
      <c r="BK988" s="5"/>
      <c r="BL988" s="5"/>
      <c r="BM988" s="5"/>
      <c r="BN988" s="5"/>
      <c r="BO988" s="5"/>
      <c r="BP988" s="5"/>
      <c r="BQ988" s="5"/>
      <c r="BR988" s="5"/>
      <c r="BS988" s="5"/>
      <c r="BT988" s="5"/>
      <c r="BU988" s="5"/>
      <c r="BV988" s="5"/>
      <c r="BW988" s="5"/>
      <c r="BX988" s="5"/>
      <c r="BY988" s="5"/>
      <c r="BZ988" s="5"/>
      <c r="CA988" s="5"/>
      <c r="CB988" s="5"/>
      <c r="CC988" s="5"/>
      <c r="CD988" s="5"/>
      <c r="CE988" s="5"/>
      <c r="CF988" s="5"/>
      <c r="CG988" s="5"/>
      <c r="CH988" s="5"/>
      <c r="CI988" s="5"/>
      <c r="CJ988" s="5"/>
      <c r="CK988" s="6"/>
      <c r="CL988" s="6"/>
      <c r="CM988" s="6"/>
      <c r="CN988" s="6"/>
    </row>
    <row r="989" spans="1:92" x14ac:dyDescent="0.25">
      <c r="A989" s="1"/>
      <c r="B989" s="5"/>
      <c r="C989" s="5"/>
      <c r="D989" s="5"/>
      <c r="E989" s="5"/>
      <c r="F989" s="18"/>
      <c r="G989" s="5"/>
      <c r="H989" s="17"/>
      <c r="I989" s="5"/>
      <c r="J989" s="5"/>
      <c r="K989" s="5"/>
      <c r="L989" s="5"/>
      <c r="M989" s="5"/>
      <c r="N989" s="5"/>
      <c r="O989" s="5"/>
      <c r="P989" s="344"/>
      <c r="Q989" s="338"/>
      <c r="R989" s="338"/>
      <c r="S989" s="338"/>
      <c r="T989" s="338"/>
      <c r="U989" s="338"/>
      <c r="V989" s="338"/>
      <c r="W989" s="338"/>
      <c r="X989" s="338"/>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5"/>
      <c r="BH989" s="5"/>
      <c r="BI989" s="5"/>
      <c r="BJ989" s="5"/>
      <c r="BK989" s="5"/>
      <c r="BL989" s="5"/>
      <c r="BM989" s="5"/>
      <c r="BN989" s="5"/>
      <c r="BO989" s="5"/>
      <c r="BP989" s="5"/>
      <c r="BQ989" s="5"/>
      <c r="BR989" s="5"/>
      <c r="BS989" s="5"/>
      <c r="BT989" s="5"/>
      <c r="BU989" s="5"/>
      <c r="BV989" s="5"/>
      <c r="BW989" s="5"/>
      <c r="BX989" s="5"/>
      <c r="BY989" s="5"/>
      <c r="BZ989" s="5"/>
      <c r="CA989" s="5"/>
      <c r="CB989" s="5"/>
      <c r="CC989" s="5"/>
      <c r="CD989" s="5"/>
      <c r="CE989" s="5"/>
      <c r="CF989" s="5"/>
      <c r="CG989" s="5"/>
      <c r="CH989" s="5"/>
      <c r="CI989" s="5"/>
      <c r="CJ989" s="5"/>
      <c r="CK989" s="6"/>
      <c r="CL989" s="6"/>
      <c r="CM989" s="6"/>
      <c r="CN989" s="6"/>
    </row>
    <row r="990" spans="1:92" x14ac:dyDescent="0.25">
      <c r="A990" s="1"/>
      <c r="B990" s="5"/>
      <c r="C990" s="5"/>
      <c r="D990" s="5"/>
      <c r="E990" s="5"/>
      <c r="F990" s="18"/>
      <c r="G990" s="5"/>
      <c r="H990" s="17"/>
      <c r="I990" s="5"/>
      <c r="J990" s="5"/>
      <c r="K990" s="5"/>
      <c r="L990" s="5"/>
      <c r="M990" s="5"/>
      <c r="N990" s="5"/>
      <c r="O990" s="5"/>
      <c r="P990" s="344"/>
      <c r="Q990" s="338"/>
      <c r="R990" s="338"/>
      <c r="S990" s="338"/>
      <c r="T990" s="338"/>
      <c r="U990" s="338"/>
      <c r="V990" s="338"/>
      <c r="W990" s="338"/>
      <c r="X990" s="338"/>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c r="BC990" s="5"/>
      <c r="BD990" s="5"/>
      <c r="BE990" s="5"/>
      <c r="BF990" s="5"/>
      <c r="BG990" s="5"/>
      <c r="BH990" s="5"/>
      <c r="BI990" s="5"/>
      <c r="BJ990" s="5"/>
      <c r="BK990" s="5"/>
      <c r="BL990" s="5"/>
      <c r="BM990" s="5"/>
      <c r="BN990" s="5"/>
      <c r="BO990" s="5"/>
      <c r="BP990" s="5"/>
      <c r="BQ990" s="5"/>
      <c r="BR990" s="5"/>
      <c r="BS990" s="5"/>
      <c r="BT990" s="5"/>
      <c r="BU990" s="5"/>
      <c r="BV990" s="5"/>
      <c r="BW990" s="5"/>
      <c r="BX990" s="5"/>
      <c r="BY990" s="5"/>
      <c r="BZ990" s="5"/>
      <c r="CA990" s="5"/>
      <c r="CB990" s="5"/>
      <c r="CC990" s="5"/>
      <c r="CD990" s="5"/>
      <c r="CE990" s="5"/>
      <c r="CF990" s="5"/>
      <c r="CG990" s="5"/>
      <c r="CH990" s="5"/>
      <c r="CI990" s="5"/>
      <c r="CJ990" s="5"/>
      <c r="CK990" s="6"/>
      <c r="CL990" s="6"/>
      <c r="CM990" s="6"/>
      <c r="CN990" s="6"/>
    </row>
    <row r="991" spans="1:92" x14ac:dyDescent="0.25">
      <c r="A991" s="1"/>
      <c r="B991" s="5"/>
      <c r="C991" s="5"/>
      <c r="D991" s="5"/>
      <c r="E991" s="5"/>
      <c r="F991" s="18"/>
      <c r="G991" s="5"/>
      <c r="H991" s="17"/>
      <c r="I991" s="5"/>
      <c r="J991" s="5"/>
      <c r="K991" s="5"/>
      <c r="L991" s="5"/>
      <c r="M991" s="5"/>
      <c r="N991" s="5"/>
      <c r="O991" s="5"/>
      <c r="P991" s="344"/>
      <c r="Q991" s="338"/>
      <c r="R991" s="338"/>
      <c r="S991" s="338"/>
      <c r="T991" s="338"/>
      <c r="U991" s="338"/>
      <c r="V991" s="338"/>
      <c r="W991" s="338"/>
      <c r="X991" s="338"/>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5"/>
      <c r="BC991" s="5"/>
      <c r="BD991" s="5"/>
      <c r="BE991" s="5"/>
      <c r="BF991" s="5"/>
      <c r="BG991" s="5"/>
      <c r="BH991" s="5"/>
      <c r="BI991" s="5"/>
      <c r="BJ991" s="5"/>
      <c r="BK991" s="5"/>
      <c r="BL991" s="5"/>
      <c r="BM991" s="5"/>
      <c r="BN991" s="5"/>
      <c r="BO991" s="5"/>
      <c r="BP991" s="5"/>
      <c r="BQ991" s="5"/>
      <c r="BR991" s="5"/>
      <c r="BS991" s="5"/>
      <c r="BT991" s="5"/>
      <c r="BU991" s="5"/>
      <c r="BV991" s="5"/>
      <c r="BW991" s="5"/>
      <c r="BX991" s="5"/>
      <c r="BY991" s="5"/>
      <c r="BZ991" s="5"/>
      <c r="CA991" s="5"/>
      <c r="CB991" s="5"/>
      <c r="CC991" s="5"/>
      <c r="CD991" s="5"/>
      <c r="CE991" s="5"/>
      <c r="CF991" s="5"/>
      <c r="CG991" s="5"/>
      <c r="CH991" s="5"/>
      <c r="CI991" s="5"/>
      <c r="CJ991" s="5"/>
      <c r="CK991" s="6"/>
      <c r="CL991" s="6"/>
      <c r="CM991" s="6"/>
      <c r="CN991" s="6"/>
    </row>
    <row r="992" spans="1:92" x14ac:dyDescent="0.25">
      <c r="A992" s="1"/>
      <c r="B992" s="5"/>
      <c r="C992" s="5"/>
      <c r="D992" s="5"/>
      <c r="E992" s="5"/>
      <c r="F992" s="18"/>
      <c r="G992" s="5"/>
      <c r="H992" s="17"/>
      <c r="I992" s="5"/>
      <c r="J992" s="5"/>
      <c r="K992" s="5"/>
      <c r="L992" s="5"/>
      <c r="M992" s="5"/>
      <c r="N992" s="5"/>
      <c r="O992" s="5"/>
      <c r="P992" s="344"/>
      <c r="Q992" s="338"/>
      <c r="R992" s="338"/>
      <c r="S992" s="338"/>
      <c r="T992" s="338"/>
      <c r="U992" s="338"/>
      <c r="V992" s="338"/>
      <c r="W992" s="338"/>
      <c r="X992" s="338"/>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5"/>
      <c r="BH992" s="5"/>
      <c r="BI992" s="5"/>
      <c r="BJ992" s="5"/>
      <c r="BK992" s="5"/>
      <c r="BL992" s="5"/>
      <c r="BM992" s="5"/>
      <c r="BN992" s="5"/>
      <c r="BO992" s="5"/>
      <c r="BP992" s="5"/>
      <c r="BQ992" s="5"/>
      <c r="BR992" s="5"/>
      <c r="BS992" s="5"/>
      <c r="BT992" s="5"/>
      <c r="BU992" s="5"/>
      <c r="BV992" s="5"/>
      <c r="BW992" s="5"/>
      <c r="BX992" s="5"/>
      <c r="BY992" s="5"/>
      <c r="BZ992" s="5"/>
      <c r="CA992" s="5"/>
      <c r="CB992" s="5"/>
      <c r="CC992" s="5"/>
      <c r="CD992" s="5"/>
      <c r="CE992" s="5"/>
      <c r="CF992" s="5"/>
      <c r="CG992" s="5"/>
      <c r="CH992" s="5"/>
      <c r="CI992" s="5"/>
      <c r="CJ992" s="5"/>
      <c r="CK992" s="6"/>
      <c r="CL992" s="6"/>
      <c r="CM992" s="6"/>
      <c r="CN992" s="6"/>
    </row>
    <row r="993" spans="1:92" x14ac:dyDescent="0.25">
      <c r="A993" s="1"/>
      <c r="B993" s="5"/>
      <c r="C993" s="5"/>
      <c r="D993" s="5"/>
      <c r="E993" s="5"/>
      <c r="F993" s="18"/>
      <c r="G993" s="5"/>
      <c r="H993" s="17"/>
      <c r="I993" s="5"/>
      <c r="J993" s="5"/>
      <c r="K993" s="5"/>
      <c r="L993" s="5"/>
      <c r="M993" s="5"/>
      <c r="N993" s="5"/>
      <c r="O993" s="5"/>
      <c r="P993" s="344"/>
      <c r="Q993" s="338"/>
      <c r="R993" s="338"/>
      <c r="S993" s="338"/>
      <c r="T993" s="338"/>
      <c r="U993" s="338"/>
      <c r="V993" s="338"/>
      <c r="W993" s="338"/>
      <c r="X993" s="338"/>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5"/>
      <c r="BC993" s="5"/>
      <c r="BD993" s="5"/>
      <c r="BE993" s="5"/>
      <c r="BF993" s="5"/>
      <c r="BG993" s="5"/>
      <c r="BH993" s="5"/>
      <c r="BI993" s="5"/>
      <c r="BJ993" s="5"/>
      <c r="BK993" s="5"/>
      <c r="BL993" s="5"/>
      <c r="BM993" s="5"/>
      <c r="BN993" s="5"/>
      <c r="BO993" s="5"/>
      <c r="BP993" s="5"/>
      <c r="BQ993" s="5"/>
      <c r="BR993" s="5"/>
      <c r="BS993" s="5"/>
      <c r="BT993" s="5"/>
      <c r="BU993" s="5"/>
      <c r="BV993" s="5"/>
      <c r="BW993" s="5"/>
      <c r="BX993" s="5"/>
      <c r="BY993" s="5"/>
      <c r="BZ993" s="5"/>
      <c r="CA993" s="5"/>
      <c r="CB993" s="5"/>
      <c r="CC993" s="5"/>
      <c r="CD993" s="5"/>
      <c r="CE993" s="5"/>
      <c r="CF993" s="5"/>
      <c r="CG993" s="5"/>
      <c r="CH993" s="5"/>
      <c r="CI993" s="5"/>
      <c r="CJ993" s="5"/>
      <c r="CK993" s="6"/>
      <c r="CL993" s="6"/>
      <c r="CM993" s="6"/>
      <c r="CN993" s="6"/>
    </row>
    <row r="994" spans="1:92" x14ac:dyDescent="0.25">
      <c r="A994" s="1"/>
      <c r="B994" s="5"/>
      <c r="C994" s="5"/>
      <c r="D994" s="5"/>
      <c r="E994" s="5"/>
      <c r="F994" s="18"/>
      <c r="G994" s="5"/>
      <c r="H994" s="17"/>
      <c r="I994" s="5"/>
      <c r="J994" s="5"/>
      <c r="K994" s="5"/>
      <c r="L994" s="5"/>
      <c r="M994" s="5"/>
      <c r="N994" s="5"/>
      <c r="O994" s="5"/>
      <c r="P994" s="344"/>
      <c r="Q994" s="338"/>
      <c r="R994" s="338"/>
      <c r="S994" s="338"/>
      <c r="T994" s="338"/>
      <c r="U994" s="338"/>
      <c r="V994" s="338"/>
      <c r="W994" s="338"/>
      <c r="X994" s="338"/>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5"/>
      <c r="BC994" s="5"/>
      <c r="BD994" s="5"/>
      <c r="BE994" s="5"/>
      <c r="BF994" s="5"/>
      <c r="BG994" s="5"/>
      <c r="BH994" s="5"/>
      <c r="BI994" s="5"/>
      <c r="BJ994" s="5"/>
      <c r="BK994" s="5"/>
      <c r="BL994" s="5"/>
      <c r="BM994" s="5"/>
      <c r="BN994" s="5"/>
      <c r="BO994" s="5"/>
      <c r="BP994" s="5"/>
      <c r="BQ994" s="5"/>
      <c r="BR994" s="5"/>
      <c r="BS994" s="5"/>
      <c r="BT994" s="5"/>
      <c r="BU994" s="5"/>
      <c r="BV994" s="5"/>
      <c r="BW994" s="5"/>
      <c r="BX994" s="5"/>
      <c r="BY994" s="5"/>
      <c r="BZ994" s="5"/>
      <c r="CA994" s="5"/>
      <c r="CB994" s="5"/>
      <c r="CC994" s="5"/>
      <c r="CD994" s="5"/>
      <c r="CE994" s="5"/>
      <c r="CF994" s="5"/>
      <c r="CG994" s="5"/>
      <c r="CH994" s="5"/>
      <c r="CI994" s="5"/>
      <c r="CJ994" s="5"/>
      <c r="CK994" s="6"/>
      <c r="CL994" s="6"/>
      <c r="CM994" s="6"/>
      <c r="CN994" s="6"/>
    </row>
    <row r="995" spans="1:92" x14ac:dyDescent="0.25">
      <c r="A995" s="1"/>
      <c r="B995" s="5"/>
      <c r="C995" s="5"/>
      <c r="D995" s="5"/>
      <c r="E995" s="5"/>
      <c r="F995" s="18"/>
      <c r="G995" s="5"/>
      <c r="H995" s="17"/>
      <c r="I995" s="5"/>
      <c r="J995" s="5"/>
      <c r="K995" s="5"/>
      <c r="L995" s="5"/>
      <c r="M995" s="5"/>
      <c r="N995" s="5"/>
      <c r="O995" s="5"/>
      <c r="P995" s="344"/>
      <c r="Q995" s="338"/>
      <c r="R995" s="338"/>
      <c r="S995" s="338"/>
      <c r="T995" s="338"/>
      <c r="U995" s="338"/>
      <c r="V995" s="338"/>
      <c r="W995" s="338"/>
      <c r="X995" s="338"/>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c r="BC995" s="5"/>
      <c r="BD995" s="5"/>
      <c r="BE995" s="5"/>
      <c r="BF995" s="5"/>
      <c r="BG995" s="5"/>
      <c r="BH995" s="5"/>
      <c r="BI995" s="5"/>
      <c r="BJ995" s="5"/>
      <c r="BK995" s="5"/>
      <c r="BL995" s="5"/>
      <c r="BM995" s="5"/>
      <c r="BN995" s="5"/>
      <c r="BO995" s="5"/>
      <c r="BP995" s="5"/>
      <c r="BQ995" s="5"/>
      <c r="BR995" s="5"/>
      <c r="BS995" s="5"/>
      <c r="BT995" s="5"/>
      <c r="BU995" s="5"/>
      <c r="BV995" s="5"/>
      <c r="BW995" s="5"/>
      <c r="BX995" s="5"/>
      <c r="BY995" s="5"/>
      <c r="BZ995" s="5"/>
      <c r="CA995" s="5"/>
      <c r="CB995" s="5"/>
      <c r="CC995" s="5"/>
      <c r="CD995" s="5"/>
      <c r="CE995" s="5"/>
      <c r="CF995" s="5"/>
      <c r="CG995" s="5"/>
      <c r="CH995" s="5"/>
      <c r="CI995" s="5"/>
      <c r="CJ995" s="5"/>
      <c r="CK995" s="6"/>
      <c r="CL995" s="6"/>
      <c r="CM995" s="6"/>
      <c r="CN995" s="6"/>
    </row>
    <row r="996" spans="1:92" x14ac:dyDescent="0.25">
      <c r="A996" s="1"/>
      <c r="B996" s="5"/>
      <c r="C996" s="5"/>
      <c r="D996" s="5"/>
      <c r="E996" s="5"/>
      <c r="F996" s="18"/>
      <c r="G996" s="5"/>
      <c r="H996" s="17"/>
      <c r="I996" s="5"/>
      <c r="J996" s="5"/>
      <c r="K996" s="5"/>
      <c r="L996" s="5"/>
      <c r="M996" s="5"/>
      <c r="N996" s="5"/>
      <c r="O996" s="5"/>
      <c r="P996" s="344"/>
      <c r="Q996" s="338"/>
      <c r="R996" s="338"/>
      <c r="S996" s="338"/>
      <c r="T996" s="338"/>
      <c r="U996" s="338"/>
      <c r="V996" s="338"/>
      <c r="W996" s="338"/>
      <c r="X996" s="338"/>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5"/>
      <c r="BC996" s="5"/>
      <c r="BD996" s="5"/>
      <c r="BE996" s="5"/>
      <c r="BF996" s="5"/>
      <c r="BG996" s="5"/>
      <c r="BH996" s="5"/>
      <c r="BI996" s="5"/>
      <c r="BJ996" s="5"/>
      <c r="BK996" s="5"/>
      <c r="BL996" s="5"/>
      <c r="BM996" s="5"/>
      <c r="BN996" s="5"/>
      <c r="BO996" s="5"/>
      <c r="BP996" s="5"/>
      <c r="BQ996" s="5"/>
      <c r="BR996" s="5"/>
      <c r="BS996" s="5"/>
      <c r="BT996" s="5"/>
      <c r="BU996" s="5"/>
      <c r="BV996" s="5"/>
      <c r="BW996" s="5"/>
      <c r="BX996" s="5"/>
      <c r="BY996" s="5"/>
      <c r="BZ996" s="5"/>
      <c r="CA996" s="5"/>
      <c r="CB996" s="5"/>
      <c r="CC996" s="5"/>
      <c r="CD996" s="5"/>
      <c r="CE996" s="5"/>
      <c r="CF996" s="5"/>
      <c r="CG996" s="5"/>
      <c r="CH996" s="5"/>
      <c r="CI996" s="5"/>
      <c r="CJ996" s="5"/>
      <c r="CK996" s="6"/>
      <c r="CL996" s="6"/>
      <c r="CM996" s="6"/>
      <c r="CN996" s="6"/>
    </row>
    <row r="997" spans="1:92" x14ac:dyDescent="0.25">
      <c r="A997" s="1"/>
      <c r="B997" s="5"/>
      <c r="C997" s="5"/>
      <c r="D997" s="5"/>
      <c r="E997" s="5"/>
      <c r="F997" s="18"/>
      <c r="G997" s="5"/>
      <c r="H997" s="17"/>
      <c r="I997" s="5"/>
      <c r="J997" s="5"/>
      <c r="K997" s="5"/>
      <c r="L997" s="5"/>
      <c r="M997" s="5"/>
      <c r="N997" s="5"/>
      <c r="O997" s="5"/>
      <c r="P997" s="344"/>
      <c r="Q997" s="338"/>
      <c r="R997" s="338"/>
      <c r="S997" s="338"/>
      <c r="T997" s="338"/>
      <c r="U997" s="338"/>
      <c r="V997" s="338"/>
      <c r="W997" s="338"/>
      <c r="X997" s="338"/>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5"/>
      <c r="BC997" s="5"/>
      <c r="BD997" s="5"/>
      <c r="BE997" s="5"/>
      <c r="BF997" s="5"/>
      <c r="BG997" s="5"/>
      <c r="BH997" s="5"/>
      <c r="BI997" s="5"/>
      <c r="BJ997" s="5"/>
      <c r="BK997" s="5"/>
      <c r="BL997" s="5"/>
      <c r="BM997" s="5"/>
      <c r="BN997" s="5"/>
      <c r="BO997" s="5"/>
      <c r="BP997" s="5"/>
      <c r="BQ997" s="5"/>
      <c r="BR997" s="5"/>
      <c r="BS997" s="5"/>
      <c r="BT997" s="5"/>
      <c r="BU997" s="5"/>
      <c r="BV997" s="5"/>
      <c r="BW997" s="5"/>
      <c r="BX997" s="5"/>
      <c r="BY997" s="5"/>
      <c r="BZ997" s="5"/>
      <c r="CA997" s="5"/>
      <c r="CB997" s="5"/>
      <c r="CC997" s="5"/>
      <c r="CD997" s="5"/>
      <c r="CE997" s="5"/>
      <c r="CF997" s="5"/>
      <c r="CG997" s="5"/>
      <c r="CH997" s="5"/>
      <c r="CI997" s="5"/>
      <c r="CJ997" s="5"/>
      <c r="CK997" s="6"/>
      <c r="CL997" s="6"/>
      <c r="CM997" s="6"/>
      <c r="CN997" s="6"/>
    </row>
    <row r="998" spans="1:92" x14ac:dyDescent="0.25">
      <c r="A998" s="1"/>
      <c r="B998" s="5"/>
      <c r="C998" s="5"/>
      <c r="D998" s="5"/>
      <c r="E998" s="5"/>
      <c r="F998" s="18"/>
      <c r="G998" s="5"/>
      <c r="H998" s="17"/>
      <c r="I998" s="5"/>
      <c r="J998" s="5"/>
      <c r="K998" s="5"/>
      <c r="L998" s="5"/>
      <c r="M998" s="5"/>
      <c r="N998" s="5"/>
      <c r="O998" s="5"/>
      <c r="P998" s="344"/>
      <c r="Q998" s="338"/>
      <c r="R998" s="338"/>
      <c r="S998" s="338"/>
      <c r="T998" s="338"/>
      <c r="U998" s="338"/>
      <c r="V998" s="338"/>
      <c r="W998" s="338"/>
      <c r="X998" s="338"/>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5"/>
      <c r="BC998" s="5"/>
      <c r="BD998" s="5"/>
      <c r="BE998" s="5"/>
      <c r="BF998" s="5"/>
      <c r="BG998" s="5"/>
      <c r="BH998" s="5"/>
      <c r="BI998" s="5"/>
      <c r="BJ998" s="5"/>
      <c r="BK998" s="5"/>
      <c r="BL998" s="5"/>
      <c r="BM998" s="5"/>
      <c r="BN998" s="5"/>
      <c r="BO998" s="5"/>
      <c r="BP998" s="5"/>
      <c r="BQ998" s="5"/>
      <c r="BR998" s="5"/>
      <c r="BS998" s="5"/>
      <c r="BT998" s="5"/>
      <c r="BU998" s="5"/>
      <c r="BV998" s="5"/>
      <c r="BW998" s="5"/>
      <c r="BX998" s="5"/>
      <c r="BY998" s="5"/>
      <c r="BZ998" s="5"/>
      <c r="CA998" s="5"/>
      <c r="CB998" s="5"/>
      <c r="CC998" s="5"/>
      <c r="CD998" s="5"/>
      <c r="CE998" s="5"/>
      <c r="CF998" s="5"/>
      <c r="CG998" s="5"/>
      <c r="CH998" s="5"/>
      <c r="CI998" s="5"/>
      <c r="CJ998" s="5"/>
      <c r="CK998" s="6"/>
      <c r="CL998" s="6"/>
      <c r="CM998" s="6"/>
      <c r="CN998" s="6"/>
    </row>
    <row r="999" spans="1:92" x14ac:dyDescent="0.25">
      <c r="A999" s="1"/>
      <c r="B999" s="5"/>
      <c r="C999" s="5"/>
      <c r="D999" s="5"/>
      <c r="E999" s="5"/>
      <c r="F999" s="18"/>
      <c r="G999" s="5"/>
      <c r="H999" s="17"/>
      <c r="I999" s="5"/>
      <c r="J999" s="5"/>
      <c r="K999" s="5"/>
      <c r="L999" s="5"/>
      <c r="M999" s="5"/>
      <c r="N999" s="5"/>
      <c r="O999" s="5"/>
      <c r="P999" s="344"/>
      <c r="Q999" s="338"/>
      <c r="R999" s="338"/>
      <c r="S999" s="338"/>
      <c r="T999" s="338"/>
      <c r="U999" s="338"/>
      <c r="V999" s="338"/>
      <c r="W999" s="338"/>
      <c r="X999" s="338"/>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5"/>
      <c r="BH999" s="5"/>
      <c r="BI999" s="5"/>
      <c r="BJ999" s="5"/>
      <c r="BK999" s="5"/>
      <c r="BL999" s="5"/>
      <c r="BM999" s="5"/>
      <c r="BN999" s="5"/>
      <c r="BO999" s="5"/>
      <c r="BP999" s="5"/>
      <c r="BQ999" s="5"/>
      <c r="BR999" s="5"/>
      <c r="BS999" s="5"/>
      <c r="BT999" s="5"/>
      <c r="BU999" s="5"/>
      <c r="BV999" s="5"/>
      <c r="BW999" s="5"/>
      <c r="BX999" s="5"/>
      <c r="BY999" s="5"/>
      <c r="BZ999" s="5"/>
      <c r="CA999" s="5"/>
      <c r="CB999" s="5"/>
      <c r="CC999" s="5"/>
      <c r="CD999" s="5"/>
      <c r="CE999" s="5"/>
      <c r="CF999" s="5"/>
      <c r="CG999" s="5"/>
      <c r="CH999" s="5"/>
      <c r="CI999" s="5"/>
      <c r="CJ999" s="5"/>
      <c r="CK999" s="6"/>
      <c r="CL999" s="6"/>
      <c r="CM999" s="6"/>
      <c r="CN999" s="6"/>
    </row>
    <row r="1000" spans="1:92" x14ac:dyDescent="0.25">
      <c r="A1000" s="1"/>
      <c r="B1000" s="5"/>
      <c r="C1000" s="5"/>
      <c r="D1000" s="5"/>
      <c r="E1000" s="5"/>
      <c r="F1000" s="18"/>
      <c r="G1000" s="5"/>
      <c r="H1000" s="17"/>
      <c r="I1000" s="5"/>
      <c r="J1000" s="5"/>
      <c r="K1000" s="5"/>
      <c r="L1000" s="5"/>
      <c r="M1000" s="5"/>
      <c r="N1000" s="5"/>
      <c r="O1000" s="5"/>
      <c r="P1000" s="344"/>
      <c r="Q1000" s="338"/>
      <c r="R1000" s="338"/>
      <c r="S1000" s="338"/>
      <c r="T1000" s="338"/>
      <c r="U1000" s="338"/>
      <c r="V1000" s="338"/>
      <c r="W1000" s="338"/>
      <c r="X1000" s="338"/>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5"/>
      <c r="BC1000" s="5"/>
      <c r="BD1000" s="5"/>
      <c r="BE1000" s="5"/>
      <c r="BF1000" s="5"/>
      <c r="BG1000" s="5"/>
      <c r="BH1000" s="5"/>
      <c r="BI1000" s="5"/>
      <c r="BJ1000" s="5"/>
      <c r="BK1000" s="5"/>
      <c r="BL1000" s="5"/>
      <c r="BM1000" s="5"/>
      <c r="BN1000" s="5"/>
      <c r="BO1000" s="5"/>
      <c r="BP1000" s="5"/>
      <c r="BQ1000" s="5"/>
      <c r="BR1000" s="5"/>
      <c r="BS1000" s="5"/>
      <c r="BT1000" s="5"/>
      <c r="BU1000" s="5"/>
      <c r="BV1000" s="5"/>
      <c r="BW1000" s="5"/>
      <c r="BX1000" s="5"/>
      <c r="BY1000" s="5"/>
      <c r="BZ1000" s="5"/>
      <c r="CA1000" s="5"/>
      <c r="CB1000" s="5"/>
      <c r="CC1000" s="5"/>
      <c r="CD1000" s="5"/>
      <c r="CE1000" s="5"/>
      <c r="CF1000" s="5"/>
      <c r="CG1000" s="5"/>
      <c r="CH1000" s="5"/>
      <c r="CI1000" s="5"/>
      <c r="CJ1000" s="5"/>
      <c r="CK1000" s="6"/>
      <c r="CL1000" s="6"/>
      <c r="CM1000" s="6"/>
      <c r="CN1000" s="6"/>
    </row>
    <row r="1001" spans="1:92" x14ac:dyDescent="0.25">
      <c r="A1001" s="1"/>
      <c r="B1001" s="5"/>
      <c r="C1001" s="5"/>
      <c r="D1001" s="5"/>
      <c r="E1001" s="5"/>
      <c r="F1001" s="18"/>
      <c r="G1001" s="5"/>
      <c r="H1001" s="17"/>
      <c r="I1001" s="5"/>
      <c r="J1001" s="5"/>
      <c r="K1001" s="5"/>
      <c r="L1001" s="5"/>
      <c r="M1001" s="5"/>
      <c r="N1001" s="5"/>
      <c r="O1001" s="5"/>
      <c r="P1001" s="344"/>
      <c r="Q1001" s="338"/>
      <c r="R1001" s="338"/>
      <c r="S1001" s="338"/>
      <c r="T1001" s="338"/>
      <c r="U1001" s="338"/>
      <c r="V1001" s="338"/>
      <c r="W1001" s="338"/>
      <c r="X1001" s="338"/>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c r="BA1001" s="5"/>
      <c r="BB1001" s="5"/>
      <c r="BC1001" s="5"/>
      <c r="BD1001" s="5"/>
      <c r="BE1001" s="5"/>
      <c r="BF1001" s="5"/>
      <c r="BG1001" s="5"/>
      <c r="BH1001" s="5"/>
      <c r="BI1001" s="5"/>
      <c r="BJ1001" s="5"/>
      <c r="BK1001" s="5"/>
      <c r="BL1001" s="5"/>
      <c r="BM1001" s="5"/>
      <c r="BN1001" s="5"/>
      <c r="BO1001" s="5"/>
      <c r="BP1001" s="5"/>
      <c r="BQ1001" s="5"/>
      <c r="BR1001" s="5"/>
      <c r="BS1001" s="5"/>
      <c r="BT1001" s="5"/>
      <c r="BU1001" s="5"/>
      <c r="BV1001" s="5"/>
      <c r="BW1001" s="5"/>
      <c r="BX1001" s="5"/>
      <c r="BY1001" s="5"/>
      <c r="BZ1001" s="5"/>
      <c r="CA1001" s="5"/>
      <c r="CB1001" s="5"/>
      <c r="CC1001" s="5"/>
      <c r="CD1001" s="5"/>
      <c r="CE1001" s="5"/>
      <c r="CF1001" s="5"/>
      <c r="CG1001" s="5"/>
      <c r="CH1001" s="5"/>
      <c r="CI1001" s="5"/>
      <c r="CJ1001" s="5"/>
      <c r="CK1001" s="6"/>
      <c r="CL1001" s="6"/>
      <c r="CM1001" s="6"/>
      <c r="CN1001" s="6"/>
    </row>
    <row r="1002" spans="1:92" x14ac:dyDescent="0.25">
      <c r="A1002" s="1"/>
      <c r="B1002" s="5"/>
      <c r="C1002" s="5"/>
      <c r="D1002" s="5"/>
      <c r="E1002" s="5"/>
      <c r="F1002" s="18"/>
      <c r="G1002" s="5"/>
      <c r="H1002" s="17"/>
      <c r="I1002" s="5"/>
      <c r="J1002" s="5"/>
      <c r="K1002" s="5"/>
      <c r="L1002" s="5"/>
      <c r="M1002" s="5"/>
      <c r="N1002" s="5"/>
      <c r="O1002" s="5"/>
      <c r="P1002" s="344"/>
      <c r="Q1002" s="338"/>
      <c r="R1002" s="338"/>
      <c r="S1002" s="338"/>
      <c r="T1002" s="338"/>
      <c r="U1002" s="338"/>
      <c r="V1002" s="338"/>
      <c r="W1002" s="338"/>
      <c r="X1002" s="338"/>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c r="BC1002" s="5"/>
      <c r="BD1002" s="5"/>
      <c r="BE1002" s="5"/>
      <c r="BF1002" s="5"/>
      <c r="BG1002" s="5"/>
      <c r="BH1002" s="5"/>
      <c r="BI1002" s="5"/>
      <c r="BJ1002" s="5"/>
      <c r="BK1002" s="5"/>
      <c r="BL1002" s="5"/>
      <c r="BM1002" s="5"/>
      <c r="BN1002" s="5"/>
      <c r="BO1002" s="5"/>
      <c r="BP1002" s="5"/>
      <c r="BQ1002" s="5"/>
      <c r="BR1002" s="5"/>
      <c r="BS1002" s="5"/>
      <c r="BT1002" s="5"/>
      <c r="BU1002" s="5"/>
      <c r="BV1002" s="5"/>
      <c r="BW1002" s="5"/>
      <c r="BX1002" s="5"/>
      <c r="BY1002" s="5"/>
      <c r="BZ1002" s="5"/>
      <c r="CA1002" s="5"/>
      <c r="CB1002" s="5"/>
      <c r="CC1002" s="5"/>
      <c r="CD1002" s="5"/>
      <c r="CE1002" s="5"/>
      <c r="CF1002" s="5"/>
      <c r="CG1002" s="5"/>
      <c r="CH1002" s="5"/>
      <c r="CI1002" s="5"/>
      <c r="CJ1002" s="5"/>
      <c r="CK1002" s="6"/>
      <c r="CL1002" s="6"/>
      <c r="CM1002" s="6"/>
      <c r="CN1002" s="6"/>
    </row>
    <row r="1003" spans="1:92" x14ac:dyDescent="0.25">
      <c r="A1003" s="1"/>
      <c r="B1003" s="5"/>
      <c r="C1003" s="5"/>
      <c r="D1003" s="5"/>
      <c r="E1003" s="5"/>
      <c r="F1003" s="18"/>
      <c r="G1003" s="5"/>
      <c r="H1003" s="17"/>
      <c r="I1003" s="5"/>
      <c r="J1003" s="5"/>
      <c r="K1003" s="5"/>
      <c r="L1003" s="5"/>
      <c r="M1003" s="5"/>
      <c r="N1003" s="5"/>
      <c r="O1003" s="5"/>
      <c r="P1003" s="344"/>
      <c r="Q1003" s="338"/>
      <c r="R1003" s="338"/>
      <c r="S1003" s="338"/>
      <c r="T1003" s="338"/>
      <c r="U1003" s="338"/>
      <c r="V1003" s="338"/>
      <c r="W1003" s="338"/>
      <c r="X1003" s="338"/>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N1003" s="5"/>
      <c r="BO1003" s="5"/>
      <c r="BP1003" s="5"/>
      <c r="BQ1003" s="5"/>
      <c r="BR1003" s="5"/>
      <c r="BS1003" s="5"/>
      <c r="BT1003" s="5"/>
      <c r="BU1003" s="5"/>
      <c r="BV1003" s="5"/>
      <c r="BW1003" s="5"/>
      <c r="BX1003" s="5"/>
      <c r="BY1003" s="5"/>
      <c r="BZ1003" s="5"/>
      <c r="CA1003" s="5"/>
      <c r="CB1003" s="5"/>
      <c r="CC1003" s="5"/>
      <c r="CD1003" s="5"/>
      <c r="CE1003" s="5"/>
      <c r="CF1003" s="5"/>
      <c r="CG1003" s="5"/>
      <c r="CH1003" s="5"/>
      <c r="CI1003" s="5"/>
      <c r="CJ1003" s="5"/>
      <c r="CK1003" s="6"/>
      <c r="CL1003" s="6"/>
      <c r="CM1003" s="6"/>
      <c r="CN1003" s="6"/>
    </row>
    <row r="1004" spans="1:92" x14ac:dyDescent="0.25">
      <c r="A1004" s="1"/>
      <c r="B1004" s="5"/>
      <c r="C1004" s="5"/>
      <c r="D1004" s="5"/>
      <c r="E1004" s="5"/>
      <c r="F1004" s="18"/>
      <c r="G1004" s="5"/>
      <c r="H1004" s="17"/>
      <c r="I1004" s="5"/>
      <c r="J1004" s="5"/>
      <c r="K1004" s="5"/>
      <c r="L1004" s="5"/>
      <c r="M1004" s="5"/>
      <c r="N1004" s="5"/>
      <c r="O1004" s="5"/>
      <c r="P1004" s="344"/>
      <c r="Q1004" s="338"/>
      <c r="R1004" s="338"/>
      <c r="S1004" s="338"/>
      <c r="T1004" s="338"/>
      <c r="U1004" s="338"/>
      <c r="V1004" s="338"/>
      <c r="W1004" s="338"/>
      <c r="X1004" s="338"/>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5"/>
      <c r="BM1004" s="5"/>
      <c r="BN1004" s="5"/>
      <c r="BO1004" s="5"/>
      <c r="BP1004" s="5"/>
      <c r="BQ1004" s="5"/>
      <c r="BR1004" s="5"/>
      <c r="BS1004" s="5"/>
      <c r="BT1004" s="5"/>
      <c r="BU1004" s="5"/>
      <c r="BV1004" s="5"/>
      <c r="BW1004" s="5"/>
      <c r="BX1004" s="5"/>
      <c r="BY1004" s="5"/>
      <c r="BZ1004" s="5"/>
      <c r="CA1004" s="5"/>
      <c r="CB1004" s="5"/>
      <c r="CC1004" s="5"/>
      <c r="CD1004" s="5"/>
      <c r="CE1004" s="5"/>
      <c r="CF1004" s="5"/>
      <c r="CG1004" s="5"/>
      <c r="CH1004" s="5"/>
      <c r="CI1004" s="5"/>
      <c r="CJ1004" s="5"/>
      <c r="CK1004" s="6"/>
      <c r="CL1004" s="6"/>
      <c r="CM1004" s="6"/>
      <c r="CN1004" s="6"/>
    </row>
    <row r="1005" spans="1:92" x14ac:dyDescent="0.25">
      <c r="A1005" s="1"/>
      <c r="B1005" s="5"/>
      <c r="C1005" s="5"/>
      <c r="D1005" s="5"/>
      <c r="E1005" s="5"/>
      <c r="F1005" s="18"/>
      <c r="G1005" s="5"/>
      <c r="H1005" s="17"/>
      <c r="I1005" s="5"/>
      <c r="J1005" s="5"/>
      <c r="K1005" s="5"/>
      <c r="L1005" s="5"/>
      <c r="M1005" s="5"/>
      <c r="N1005" s="5"/>
      <c r="O1005" s="5"/>
      <c r="P1005" s="344"/>
      <c r="Q1005" s="338"/>
      <c r="R1005" s="338"/>
      <c r="S1005" s="338"/>
      <c r="T1005" s="338"/>
      <c r="U1005" s="338"/>
      <c r="V1005" s="338"/>
      <c r="W1005" s="338"/>
      <c r="X1005" s="338"/>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5"/>
      <c r="BM1005" s="5"/>
      <c r="BN1005" s="5"/>
      <c r="BO1005" s="5"/>
      <c r="BP1005" s="5"/>
      <c r="BQ1005" s="5"/>
      <c r="BR1005" s="5"/>
      <c r="BS1005" s="5"/>
      <c r="BT1005" s="5"/>
      <c r="BU1005" s="5"/>
      <c r="BV1005" s="5"/>
      <c r="BW1005" s="5"/>
      <c r="BX1005" s="5"/>
      <c r="BY1005" s="5"/>
      <c r="BZ1005" s="5"/>
      <c r="CA1005" s="5"/>
      <c r="CB1005" s="5"/>
      <c r="CC1005" s="5"/>
      <c r="CD1005" s="5"/>
      <c r="CE1005" s="5"/>
      <c r="CF1005" s="5"/>
      <c r="CG1005" s="5"/>
      <c r="CH1005" s="5"/>
      <c r="CI1005" s="5"/>
      <c r="CJ1005" s="5"/>
      <c r="CK1005" s="6"/>
      <c r="CL1005" s="6"/>
      <c r="CM1005" s="6"/>
      <c r="CN1005" s="6"/>
    </row>
    <row r="1006" spans="1:92" x14ac:dyDescent="0.25">
      <c r="A1006" s="1"/>
      <c r="B1006" s="5"/>
      <c r="C1006" s="5"/>
      <c r="D1006" s="5"/>
      <c r="E1006" s="5"/>
      <c r="F1006" s="18"/>
      <c r="G1006" s="5"/>
      <c r="H1006" s="17"/>
      <c r="I1006" s="5"/>
      <c r="J1006" s="5"/>
      <c r="K1006" s="5"/>
      <c r="L1006" s="5"/>
      <c r="M1006" s="5"/>
      <c r="N1006" s="5"/>
      <c r="O1006" s="5"/>
      <c r="P1006" s="344"/>
      <c r="Q1006" s="338"/>
      <c r="R1006" s="338"/>
      <c r="S1006" s="338"/>
      <c r="T1006" s="338"/>
      <c r="U1006" s="338"/>
      <c r="V1006" s="338"/>
      <c r="W1006" s="338"/>
      <c r="X1006" s="338"/>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5"/>
      <c r="BM1006" s="5"/>
      <c r="BN1006" s="5"/>
      <c r="BO1006" s="5"/>
      <c r="BP1006" s="5"/>
      <c r="BQ1006" s="5"/>
      <c r="BR1006" s="5"/>
      <c r="BS1006" s="5"/>
      <c r="BT1006" s="5"/>
      <c r="BU1006" s="5"/>
      <c r="BV1006" s="5"/>
      <c r="BW1006" s="5"/>
      <c r="BX1006" s="5"/>
      <c r="BY1006" s="5"/>
      <c r="BZ1006" s="5"/>
      <c r="CA1006" s="5"/>
      <c r="CB1006" s="5"/>
      <c r="CC1006" s="5"/>
      <c r="CD1006" s="5"/>
      <c r="CE1006" s="5"/>
      <c r="CF1006" s="5"/>
      <c r="CG1006" s="5"/>
      <c r="CH1006" s="5"/>
      <c r="CI1006" s="5"/>
      <c r="CJ1006" s="5"/>
      <c r="CK1006" s="6"/>
      <c r="CL1006" s="6"/>
      <c r="CM1006" s="6"/>
      <c r="CN1006" s="6"/>
    </row>
    <row r="1007" spans="1:92" x14ac:dyDescent="0.25">
      <c r="A1007" s="1"/>
      <c r="B1007" s="5"/>
      <c r="C1007" s="5"/>
      <c r="D1007" s="5"/>
      <c r="E1007" s="5"/>
      <c r="F1007" s="18"/>
      <c r="G1007" s="5"/>
      <c r="H1007" s="17"/>
      <c r="I1007" s="5"/>
      <c r="J1007" s="5"/>
      <c r="K1007" s="5"/>
      <c r="L1007" s="5"/>
      <c r="M1007" s="5"/>
      <c r="N1007" s="5"/>
      <c r="O1007" s="5"/>
      <c r="P1007" s="344"/>
      <c r="Q1007" s="338"/>
      <c r="R1007" s="338"/>
      <c r="S1007" s="338"/>
      <c r="T1007" s="338"/>
      <c r="U1007" s="338"/>
      <c r="V1007" s="338"/>
      <c r="W1007" s="338"/>
      <c r="X1007" s="338"/>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L1007" s="5"/>
      <c r="BM1007" s="5"/>
      <c r="BN1007" s="5"/>
      <c r="BO1007" s="5"/>
      <c r="BP1007" s="5"/>
      <c r="BQ1007" s="5"/>
      <c r="BR1007" s="5"/>
      <c r="BS1007" s="5"/>
      <c r="BT1007" s="5"/>
      <c r="BU1007" s="5"/>
      <c r="BV1007" s="5"/>
      <c r="BW1007" s="5"/>
      <c r="BX1007" s="5"/>
      <c r="BY1007" s="5"/>
      <c r="BZ1007" s="5"/>
      <c r="CA1007" s="5"/>
      <c r="CB1007" s="5"/>
      <c r="CC1007" s="5"/>
      <c r="CD1007" s="5"/>
      <c r="CE1007" s="5"/>
      <c r="CF1007" s="5"/>
      <c r="CG1007" s="5"/>
      <c r="CH1007" s="5"/>
      <c r="CI1007" s="5"/>
      <c r="CJ1007" s="5"/>
      <c r="CK1007" s="6"/>
      <c r="CL1007" s="6"/>
      <c r="CM1007" s="6"/>
      <c r="CN1007" s="6"/>
    </row>
    <row r="1008" spans="1:92" x14ac:dyDescent="0.25">
      <c r="A1008" s="1"/>
      <c r="B1008" s="5"/>
      <c r="C1008" s="5"/>
      <c r="D1008" s="5"/>
      <c r="E1008" s="5"/>
      <c r="F1008" s="18"/>
      <c r="G1008" s="5"/>
      <c r="H1008" s="17"/>
      <c r="I1008" s="5"/>
      <c r="J1008" s="5"/>
      <c r="K1008" s="5"/>
      <c r="L1008" s="5"/>
      <c r="M1008" s="5"/>
      <c r="N1008" s="5"/>
      <c r="O1008" s="5"/>
      <c r="P1008" s="344"/>
      <c r="Q1008" s="338"/>
      <c r="R1008" s="338"/>
      <c r="S1008" s="338"/>
      <c r="T1008" s="338"/>
      <c r="U1008" s="338"/>
      <c r="V1008" s="338"/>
      <c r="W1008" s="338"/>
      <c r="X1008" s="338"/>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5"/>
      <c r="BM1008" s="5"/>
      <c r="BN1008" s="5"/>
      <c r="BO1008" s="5"/>
      <c r="BP1008" s="5"/>
      <c r="BQ1008" s="5"/>
      <c r="BR1008" s="5"/>
      <c r="BS1008" s="5"/>
      <c r="BT1008" s="5"/>
      <c r="BU1008" s="5"/>
      <c r="BV1008" s="5"/>
      <c r="BW1008" s="5"/>
      <c r="BX1008" s="5"/>
      <c r="BY1008" s="5"/>
      <c r="BZ1008" s="5"/>
      <c r="CA1008" s="5"/>
      <c r="CB1008" s="5"/>
      <c r="CC1008" s="5"/>
      <c r="CD1008" s="5"/>
      <c r="CE1008" s="5"/>
      <c r="CF1008" s="5"/>
      <c r="CG1008" s="5"/>
      <c r="CH1008" s="5"/>
      <c r="CI1008" s="5"/>
      <c r="CJ1008" s="5"/>
      <c r="CK1008" s="6"/>
      <c r="CL1008" s="6"/>
      <c r="CM1008" s="6"/>
      <c r="CN1008" s="6"/>
    </row>
    <row r="1009" spans="1:92" x14ac:dyDescent="0.25">
      <c r="A1009" s="1"/>
      <c r="B1009" s="5"/>
      <c r="C1009" s="5"/>
      <c r="D1009" s="5"/>
      <c r="E1009" s="5"/>
      <c r="F1009" s="18"/>
      <c r="G1009" s="5"/>
      <c r="H1009" s="17"/>
      <c r="I1009" s="5"/>
      <c r="J1009" s="5"/>
      <c r="K1009" s="5"/>
      <c r="L1009" s="5"/>
      <c r="M1009" s="5"/>
      <c r="N1009" s="5"/>
      <c r="O1009" s="5"/>
      <c r="P1009" s="344"/>
      <c r="Q1009" s="338"/>
      <c r="R1009" s="338"/>
      <c r="S1009" s="338"/>
      <c r="T1009" s="338"/>
      <c r="U1009" s="338"/>
      <c r="V1009" s="338"/>
      <c r="W1009" s="338"/>
      <c r="X1009" s="338"/>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J1009" s="5"/>
      <c r="BK1009" s="5"/>
      <c r="BL1009" s="5"/>
      <c r="BM1009" s="5"/>
      <c r="BN1009" s="5"/>
      <c r="BO1009" s="5"/>
      <c r="BP1009" s="5"/>
      <c r="BQ1009" s="5"/>
      <c r="BR1009" s="5"/>
      <c r="BS1009" s="5"/>
      <c r="BT1009" s="5"/>
      <c r="BU1009" s="5"/>
      <c r="BV1009" s="5"/>
      <c r="BW1009" s="5"/>
      <c r="BX1009" s="5"/>
      <c r="BY1009" s="5"/>
      <c r="BZ1009" s="5"/>
      <c r="CA1009" s="5"/>
      <c r="CB1009" s="5"/>
      <c r="CC1009" s="5"/>
      <c r="CD1009" s="5"/>
      <c r="CE1009" s="5"/>
      <c r="CF1009" s="5"/>
      <c r="CG1009" s="5"/>
      <c r="CH1009" s="5"/>
      <c r="CI1009" s="5"/>
      <c r="CJ1009" s="5"/>
      <c r="CK1009" s="6"/>
      <c r="CL1009" s="6"/>
      <c r="CM1009" s="6"/>
      <c r="CN1009" s="6"/>
    </row>
    <row r="1010" spans="1:92" x14ac:dyDescent="0.25">
      <c r="A1010" s="1"/>
      <c r="B1010" s="5"/>
      <c r="C1010" s="5"/>
      <c r="D1010" s="5"/>
      <c r="E1010" s="5"/>
      <c r="F1010" s="18"/>
      <c r="G1010" s="5"/>
      <c r="H1010" s="17"/>
      <c r="I1010" s="5"/>
      <c r="J1010" s="5"/>
      <c r="K1010" s="5"/>
      <c r="L1010" s="5"/>
      <c r="M1010" s="5"/>
      <c r="N1010" s="5"/>
      <c r="O1010" s="5"/>
      <c r="P1010" s="344"/>
      <c r="Q1010" s="338"/>
      <c r="R1010" s="338"/>
      <c r="S1010" s="338"/>
      <c r="T1010" s="338"/>
      <c r="U1010" s="338"/>
      <c r="V1010" s="338"/>
      <c r="W1010" s="338"/>
      <c r="X1010" s="338"/>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H1010" s="5"/>
      <c r="BI1010" s="5"/>
      <c r="BJ1010" s="5"/>
      <c r="BK1010" s="5"/>
      <c r="BL1010" s="5"/>
      <c r="BM1010" s="5"/>
      <c r="BN1010" s="5"/>
      <c r="BO1010" s="5"/>
      <c r="BP1010" s="5"/>
      <c r="BQ1010" s="5"/>
      <c r="BR1010" s="5"/>
      <c r="BS1010" s="5"/>
      <c r="BT1010" s="5"/>
      <c r="BU1010" s="5"/>
      <c r="BV1010" s="5"/>
      <c r="BW1010" s="5"/>
      <c r="BX1010" s="5"/>
      <c r="BY1010" s="5"/>
      <c r="BZ1010" s="5"/>
      <c r="CA1010" s="5"/>
      <c r="CB1010" s="5"/>
      <c r="CC1010" s="5"/>
      <c r="CD1010" s="5"/>
      <c r="CE1010" s="5"/>
      <c r="CF1010" s="5"/>
      <c r="CG1010" s="5"/>
      <c r="CH1010" s="5"/>
      <c r="CI1010" s="5"/>
      <c r="CJ1010" s="5"/>
      <c r="CK1010" s="6"/>
      <c r="CL1010" s="6"/>
      <c r="CM1010" s="6"/>
      <c r="CN1010" s="6"/>
    </row>
    <row r="1011" spans="1:92" x14ac:dyDescent="0.25">
      <c r="A1011" s="1"/>
      <c r="B1011" s="5"/>
      <c r="C1011" s="5"/>
      <c r="D1011" s="5"/>
      <c r="E1011" s="5"/>
      <c r="F1011" s="18"/>
      <c r="G1011" s="5"/>
      <c r="H1011" s="17"/>
      <c r="I1011" s="5"/>
      <c r="J1011" s="5"/>
      <c r="K1011" s="5"/>
      <c r="L1011" s="5"/>
      <c r="M1011" s="5"/>
      <c r="N1011" s="5"/>
      <c r="O1011" s="5"/>
      <c r="P1011" s="344"/>
      <c r="Q1011" s="338"/>
      <c r="R1011" s="338"/>
      <c r="S1011" s="338"/>
      <c r="T1011" s="338"/>
      <c r="U1011" s="338"/>
      <c r="V1011" s="338"/>
      <c r="W1011" s="338"/>
      <c r="X1011" s="338"/>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c r="BI1011" s="5"/>
      <c r="BJ1011" s="5"/>
      <c r="BK1011" s="5"/>
      <c r="BL1011" s="5"/>
      <c r="BM1011" s="5"/>
      <c r="BN1011" s="5"/>
      <c r="BO1011" s="5"/>
      <c r="BP1011" s="5"/>
      <c r="BQ1011" s="5"/>
      <c r="BR1011" s="5"/>
      <c r="BS1011" s="5"/>
      <c r="BT1011" s="5"/>
      <c r="BU1011" s="5"/>
      <c r="BV1011" s="5"/>
      <c r="BW1011" s="5"/>
      <c r="BX1011" s="5"/>
      <c r="BY1011" s="5"/>
      <c r="BZ1011" s="5"/>
      <c r="CA1011" s="5"/>
      <c r="CB1011" s="5"/>
      <c r="CC1011" s="5"/>
      <c r="CD1011" s="5"/>
      <c r="CE1011" s="5"/>
      <c r="CF1011" s="5"/>
      <c r="CG1011" s="5"/>
      <c r="CH1011" s="5"/>
      <c r="CI1011" s="5"/>
      <c r="CJ1011" s="5"/>
      <c r="CK1011" s="6"/>
      <c r="CL1011" s="6"/>
      <c r="CM1011" s="6"/>
      <c r="CN1011" s="6"/>
    </row>
    <row r="1012" spans="1:92" x14ac:dyDescent="0.25">
      <c r="A1012" s="1"/>
      <c r="B1012" s="5"/>
      <c r="C1012" s="5"/>
      <c r="D1012" s="5"/>
      <c r="E1012" s="5"/>
      <c r="F1012" s="18"/>
      <c r="G1012" s="5"/>
      <c r="H1012" s="17"/>
      <c r="I1012" s="5"/>
      <c r="J1012" s="5"/>
      <c r="K1012" s="5"/>
      <c r="L1012" s="5"/>
      <c r="M1012" s="5"/>
      <c r="N1012" s="5"/>
      <c r="O1012" s="5"/>
      <c r="P1012" s="344"/>
      <c r="Q1012" s="338"/>
      <c r="R1012" s="338"/>
      <c r="S1012" s="338"/>
      <c r="T1012" s="338"/>
      <c r="U1012" s="338"/>
      <c r="V1012" s="338"/>
      <c r="W1012" s="338"/>
      <c r="X1012" s="338"/>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5"/>
      <c r="AY1012" s="5"/>
      <c r="AZ1012" s="5"/>
      <c r="BA1012" s="5"/>
      <c r="BB1012" s="5"/>
      <c r="BC1012" s="5"/>
      <c r="BD1012" s="5"/>
      <c r="BE1012" s="5"/>
      <c r="BF1012" s="5"/>
      <c r="BG1012" s="5"/>
      <c r="BH1012" s="5"/>
      <c r="BI1012" s="5"/>
      <c r="BJ1012" s="5"/>
      <c r="BK1012" s="5"/>
      <c r="BL1012" s="5"/>
      <c r="BM1012" s="5"/>
      <c r="BN1012" s="5"/>
      <c r="BO1012" s="5"/>
      <c r="BP1012" s="5"/>
      <c r="BQ1012" s="5"/>
      <c r="BR1012" s="5"/>
      <c r="BS1012" s="5"/>
      <c r="BT1012" s="5"/>
      <c r="BU1012" s="5"/>
      <c r="BV1012" s="5"/>
      <c r="BW1012" s="5"/>
      <c r="BX1012" s="5"/>
      <c r="BY1012" s="5"/>
      <c r="BZ1012" s="5"/>
      <c r="CA1012" s="5"/>
      <c r="CB1012" s="5"/>
      <c r="CC1012" s="5"/>
      <c r="CD1012" s="5"/>
      <c r="CE1012" s="5"/>
      <c r="CF1012" s="5"/>
      <c r="CG1012" s="5"/>
      <c r="CH1012" s="5"/>
      <c r="CI1012" s="5"/>
      <c r="CJ1012" s="5"/>
      <c r="CK1012" s="6"/>
      <c r="CL1012" s="6"/>
      <c r="CM1012" s="6"/>
      <c r="CN1012" s="6"/>
    </row>
    <row r="1013" spans="1:92" x14ac:dyDescent="0.25">
      <c r="A1013" s="1"/>
      <c r="B1013" s="5"/>
      <c r="C1013" s="5"/>
      <c r="D1013" s="5"/>
      <c r="E1013" s="5"/>
      <c r="F1013" s="18"/>
      <c r="G1013" s="5"/>
      <c r="H1013" s="17"/>
      <c r="I1013" s="5"/>
      <c r="J1013" s="5"/>
      <c r="K1013" s="5"/>
      <c r="L1013" s="5"/>
      <c r="M1013" s="5"/>
      <c r="N1013" s="5"/>
      <c r="O1013" s="5"/>
      <c r="P1013" s="344"/>
      <c r="Q1013" s="338"/>
      <c r="R1013" s="338"/>
      <c r="S1013" s="338"/>
      <c r="T1013" s="338"/>
      <c r="U1013" s="338"/>
      <c r="V1013" s="338"/>
      <c r="W1013" s="338"/>
      <c r="X1013" s="338"/>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5"/>
      <c r="AY1013" s="5"/>
      <c r="AZ1013" s="5"/>
      <c r="BA1013" s="5"/>
      <c r="BB1013" s="5"/>
      <c r="BC1013" s="5"/>
      <c r="BD1013" s="5"/>
      <c r="BE1013" s="5"/>
      <c r="BF1013" s="5"/>
      <c r="BG1013" s="5"/>
      <c r="BH1013" s="5"/>
      <c r="BI1013" s="5"/>
      <c r="BJ1013" s="5"/>
      <c r="BK1013" s="5"/>
      <c r="BL1013" s="5"/>
      <c r="BM1013" s="5"/>
      <c r="BN1013" s="5"/>
      <c r="BO1013" s="5"/>
      <c r="BP1013" s="5"/>
      <c r="BQ1013" s="5"/>
      <c r="BR1013" s="5"/>
      <c r="BS1013" s="5"/>
      <c r="BT1013" s="5"/>
      <c r="BU1013" s="5"/>
      <c r="BV1013" s="5"/>
      <c r="BW1013" s="5"/>
      <c r="BX1013" s="5"/>
      <c r="BY1013" s="5"/>
      <c r="BZ1013" s="5"/>
      <c r="CA1013" s="5"/>
      <c r="CB1013" s="5"/>
      <c r="CC1013" s="5"/>
      <c r="CD1013" s="5"/>
      <c r="CE1013" s="5"/>
      <c r="CF1013" s="5"/>
      <c r="CG1013" s="5"/>
      <c r="CH1013" s="5"/>
      <c r="CI1013" s="5"/>
      <c r="CJ1013" s="5"/>
      <c r="CK1013" s="6"/>
      <c r="CL1013" s="6"/>
      <c r="CM1013" s="6"/>
      <c r="CN1013" s="6"/>
    </row>
    <row r="1014" spans="1:92" x14ac:dyDescent="0.25">
      <c r="A1014" s="1"/>
      <c r="B1014" s="5"/>
      <c r="C1014" s="5"/>
      <c r="D1014" s="5"/>
      <c r="E1014" s="5"/>
      <c r="F1014" s="18"/>
      <c r="G1014" s="5"/>
      <c r="H1014" s="17"/>
      <c r="I1014" s="5"/>
      <c r="J1014" s="5"/>
      <c r="K1014" s="5"/>
      <c r="L1014" s="5"/>
      <c r="M1014" s="5"/>
      <c r="N1014" s="5"/>
      <c r="O1014" s="5"/>
      <c r="P1014" s="344"/>
      <c r="Q1014" s="338"/>
      <c r="R1014" s="338"/>
      <c r="S1014" s="338"/>
      <c r="T1014" s="338"/>
      <c r="U1014" s="338"/>
      <c r="V1014" s="338"/>
      <c r="W1014" s="338"/>
      <c r="X1014" s="338"/>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5"/>
      <c r="AY1014" s="5"/>
      <c r="AZ1014" s="5"/>
      <c r="BA1014" s="5"/>
      <c r="BB1014" s="5"/>
      <c r="BC1014" s="5"/>
      <c r="BD1014" s="5"/>
      <c r="BE1014" s="5"/>
      <c r="BF1014" s="5"/>
      <c r="BG1014" s="5"/>
      <c r="BH1014" s="5"/>
      <c r="BI1014" s="5"/>
      <c r="BJ1014" s="5"/>
      <c r="BK1014" s="5"/>
      <c r="BL1014" s="5"/>
      <c r="BM1014" s="5"/>
      <c r="BN1014" s="5"/>
      <c r="BO1014" s="5"/>
      <c r="BP1014" s="5"/>
      <c r="BQ1014" s="5"/>
      <c r="BR1014" s="5"/>
      <c r="BS1014" s="5"/>
      <c r="BT1014" s="5"/>
      <c r="BU1014" s="5"/>
      <c r="BV1014" s="5"/>
      <c r="BW1014" s="5"/>
      <c r="BX1014" s="5"/>
      <c r="BY1014" s="5"/>
      <c r="BZ1014" s="5"/>
      <c r="CA1014" s="5"/>
      <c r="CB1014" s="5"/>
      <c r="CC1014" s="5"/>
      <c r="CD1014" s="5"/>
      <c r="CE1014" s="5"/>
      <c r="CF1014" s="5"/>
      <c r="CG1014" s="5"/>
      <c r="CH1014" s="5"/>
      <c r="CI1014" s="5"/>
      <c r="CJ1014" s="5"/>
      <c r="CK1014" s="6"/>
      <c r="CL1014" s="6"/>
      <c r="CM1014" s="6"/>
      <c r="CN1014" s="6"/>
    </row>
    <row r="1015" spans="1:92" x14ac:dyDescent="0.25">
      <c r="A1015" s="1"/>
      <c r="B1015" s="5"/>
      <c r="C1015" s="5"/>
      <c r="D1015" s="5"/>
      <c r="E1015" s="5"/>
      <c r="F1015" s="18"/>
      <c r="G1015" s="5"/>
      <c r="H1015" s="17"/>
      <c r="I1015" s="5"/>
      <c r="J1015" s="5"/>
      <c r="K1015" s="5"/>
      <c r="L1015" s="5"/>
      <c r="M1015" s="5"/>
      <c r="N1015" s="5"/>
      <c r="O1015" s="5"/>
      <c r="P1015" s="344"/>
      <c r="Q1015" s="338"/>
      <c r="R1015" s="338"/>
      <c r="S1015" s="338"/>
      <c r="T1015" s="338"/>
      <c r="U1015" s="338"/>
      <c r="V1015" s="338"/>
      <c r="W1015" s="338"/>
      <c r="X1015" s="338"/>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5"/>
      <c r="AY1015" s="5"/>
      <c r="AZ1015" s="5"/>
      <c r="BA1015" s="5"/>
      <c r="BB1015" s="5"/>
      <c r="BC1015" s="5"/>
      <c r="BD1015" s="5"/>
      <c r="BE1015" s="5"/>
      <c r="BF1015" s="5"/>
      <c r="BG1015" s="5"/>
      <c r="BH1015" s="5"/>
      <c r="BI1015" s="5"/>
      <c r="BJ1015" s="5"/>
      <c r="BK1015" s="5"/>
      <c r="BL1015" s="5"/>
      <c r="BM1015" s="5"/>
      <c r="BN1015" s="5"/>
      <c r="BO1015" s="5"/>
      <c r="BP1015" s="5"/>
      <c r="BQ1015" s="5"/>
      <c r="BR1015" s="5"/>
      <c r="BS1015" s="5"/>
      <c r="BT1015" s="5"/>
      <c r="BU1015" s="5"/>
      <c r="BV1015" s="5"/>
      <c r="BW1015" s="5"/>
      <c r="BX1015" s="5"/>
      <c r="BY1015" s="5"/>
      <c r="BZ1015" s="5"/>
      <c r="CA1015" s="5"/>
      <c r="CB1015" s="5"/>
      <c r="CC1015" s="5"/>
      <c r="CD1015" s="5"/>
      <c r="CE1015" s="5"/>
      <c r="CF1015" s="5"/>
      <c r="CG1015" s="5"/>
      <c r="CH1015" s="5"/>
      <c r="CI1015" s="5"/>
      <c r="CJ1015" s="5"/>
      <c r="CK1015" s="6"/>
      <c r="CL1015" s="6"/>
      <c r="CM1015" s="6"/>
      <c r="CN1015" s="6"/>
    </row>
    <row r="1016" spans="1:92" x14ac:dyDescent="0.25">
      <c r="A1016" s="1"/>
      <c r="B1016" s="5"/>
      <c r="C1016" s="5"/>
      <c r="D1016" s="5"/>
      <c r="E1016" s="5"/>
      <c r="F1016" s="18"/>
      <c r="G1016" s="5"/>
      <c r="H1016" s="17"/>
      <c r="I1016" s="5"/>
      <c r="J1016" s="5"/>
      <c r="K1016" s="5"/>
      <c r="L1016" s="5"/>
      <c r="M1016" s="5"/>
      <c r="N1016" s="5"/>
      <c r="O1016" s="5"/>
      <c r="P1016" s="344"/>
      <c r="Q1016" s="338"/>
      <c r="R1016" s="338"/>
      <c r="S1016" s="338"/>
      <c r="T1016" s="338"/>
      <c r="U1016" s="338"/>
      <c r="V1016" s="338"/>
      <c r="W1016" s="338"/>
      <c r="X1016" s="338"/>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5"/>
      <c r="AY1016" s="5"/>
      <c r="AZ1016" s="5"/>
      <c r="BA1016" s="5"/>
      <c r="BB1016" s="5"/>
      <c r="BC1016" s="5"/>
      <c r="BD1016" s="5"/>
      <c r="BE1016" s="5"/>
      <c r="BF1016" s="5"/>
      <c r="BG1016" s="5"/>
      <c r="BH1016" s="5"/>
      <c r="BI1016" s="5"/>
      <c r="BJ1016" s="5"/>
      <c r="BK1016" s="5"/>
      <c r="BL1016" s="5"/>
      <c r="BM1016" s="5"/>
      <c r="BN1016" s="5"/>
      <c r="BO1016" s="5"/>
      <c r="BP1016" s="5"/>
      <c r="BQ1016" s="5"/>
      <c r="BR1016" s="5"/>
      <c r="BS1016" s="5"/>
      <c r="BT1016" s="5"/>
      <c r="BU1016" s="5"/>
      <c r="BV1016" s="5"/>
      <c r="BW1016" s="5"/>
      <c r="BX1016" s="5"/>
      <c r="BY1016" s="5"/>
      <c r="BZ1016" s="5"/>
      <c r="CA1016" s="5"/>
      <c r="CB1016" s="5"/>
      <c r="CC1016" s="5"/>
      <c r="CD1016" s="5"/>
      <c r="CE1016" s="5"/>
      <c r="CF1016" s="5"/>
      <c r="CG1016" s="5"/>
      <c r="CH1016" s="5"/>
      <c r="CI1016" s="5"/>
      <c r="CJ1016" s="5"/>
      <c r="CK1016" s="6"/>
      <c r="CL1016" s="6"/>
      <c r="CM1016" s="6"/>
      <c r="CN1016" s="6"/>
    </row>
    <row r="1017" spans="1:92" x14ac:dyDescent="0.25">
      <c r="A1017" s="1"/>
      <c r="B1017" s="5"/>
      <c r="C1017" s="5"/>
      <c r="D1017" s="5"/>
      <c r="E1017" s="5"/>
      <c r="F1017" s="18"/>
      <c r="G1017" s="5"/>
      <c r="H1017" s="17"/>
      <c r="I1017" s="5"/>
      <c r="J1017" s="5"/>
      <c r="K1017" s="5"/>
      <c r="L1017" s="5"/>
      <c r="M1017" s="5"/>
      <c r="N1017" s="5"/>
      <c r="O1017" s="5"/>
      <c r="P1017" s="344"/>
      <c r="Q1017" s="338"/>
      <c r="R1017" s="338"/>
      <c r="S1017" s="338"/>
      <c r="T1017" s="338"/>
      <c r="U1017" s="338"/>
      <c r="V1017" s="338"/>
      <c r="W1017" s="338"/>
      <c r="X1017" s="338"/>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5"/>
      <c r="AY1017" s="5"/>
      <c r="AZ1017" s="5"/>
      <c r="BA1017" s="5"/>
      <c r="BB1017" s="5"/>
      <c r="BC1017" s="5"/>
      <c r="BD1017" s="5"/>
      <c r="BE1017" s="5"/>
      <c r="BF1017" s="5"/>
      <c r="BG1017" s="5"/>
      <c r="BH1017" s="5"/>
      <c r="BI1017" s="5"/>
      <c r="BJ1017" s="5"/>
      <c r="BK1017" s="5"/>
      <c r="BL1017" s="5"/>
      <c r="BM1017" s="5"/>
      <c r="BN1017" s="5"/>
      <c r="BO1017" s="5"/>
      <c r="BP1017" s="5"/>
      <c r="BQ1017" s="5"/>
      <c r="BR1017" s="5"/>
      <c r="BS1017" s="5"/>
      <c r="BT1017" s="5"/>
      <c r="BU1017" s="5"/>
      <c r="BV1017" s="5"/>
      <c r="BW1017" s="5"/>
      <c r="BX1017" s="5"/>
      <c r="BY1017" s="5"/>
      <c r="BZ1017" s="5"/>
      <c r="CA1017" s="5"/>
      <c r="CB1017" s="5"/>
      <c r="CC1017" s="5"/>
      <c r="CD1017" s="5"/>
      <c r="CE1017" s="5"/>
      <c r="CF1017" s="5"/>
      <c r="CG1017" s="5"/>
      <c r="CH1017" s="5"/>
      <c r="CI1017" s="5"/>
      <c r="CJ1017" s="5"/>
      <c r="CK1017" s="6"/>
      <c r="CL1017" s="6"/>
      <c r="CM1017" s="6"/>
      <c r="CN1017" s="6"/>
    </row>
    <row r="1018" spans="1:92" x14ac:dyDescent="0.25">
      <c r="A1018" s="1"/>
      <c r="B1018" s="5"/>
      <c r="C1018" s="5"/>
      <c r="D1018" s="5"/>
      <c r="E1018" s="5"/>
      <c r="F1018" s="18"/>
      <c r="G1018" s="5"/>
      <c r="H1018" s="17"/>
      <c r="I1018" s="5"/>
      <c r="J1018" s="5"/>
      <c r="K1018" s="5"/>
      <c r="L1018" s="5"/>
      <c r="M1018" s="5"/>
      <c r="N1018" s="5"/>
      <c r="O1018" s="5"/>
      <c r="P1018" s="344"/>
      <c r="Q1018" s="338"/>
      <c r="R1018" s="338"/>
      <c r="S1018" s="338"/>
      <c r="T1018" s="338"/>
      <c r="U1018" s="338"/>
      <c r="V1018" s="338"/>
      <c r="W1018" s="338"/>
      <c r="X1018" s="338"/>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5"/>
      <c r="AY1018" s="5"/>
      <c r="AZ1018" s="5"/>
      <c r="BA1018" s="5"/>
      <c r="BB1018" s="5"/>
      <c r="BC1018" s="5"/>
      <c r="BD1018" s="5"/>
      <c r="BE1018" s="5"/>
      <c r="BF1018" s="5"/>
      <c r="BG1018" s="5"/>
      <c r="BH1018" s="5"/>
      <c r="BI1018" s="5"/>
      <c r="BJ1018" s="5"/>
      <c r="BK1018" s="5"/>
      <c r="BL1018" s="5"/>
      <c r="BM1018" s="5"/>
      <c r="BN1018" s="5"/>
      <c r="BO1018" s="5"/>
      <c r="BP1018" s="5"/>
      <c r="BQ1018" s="5"/>
      <c r="BR1018" s="5"/>
      <c r="BS1018" s="5"/>
      <c r="BT1018" s="5"/>
      <c r="BU1018" s="5"/>
      <c r="BV1018" s="5"/>
      <c r="BW1018" s="5"/>
      <c r="BX1018" s="5"/>
      <c r="BY1018" s="5"/>
      <c r="BZ1018" s="5"/>
      <c r="CA1018" s="5"/>
      <c r="CB1018" s="5"/>
      <c r="CC1018" s="5"/>
      <c r="CD1018" s="5"/>
      <c r="CE1018" s="5"/>
      <c r="CF1018" s="5"/>
      <c r="CG1018" s="5"/>
      <c r="CH1018" s="5"/>
      <c r="CI1018" s="5"/>
      <c r="CJ1018" s="5"/>
      <c r="CK1018" s="6"/>
      <c r="CL1018" s="6"/>
      <c r="CM1018" s="6"/>
      <c r="CN1018" s="6"/>
    </row>
    <row r="1019" spans="1:92" x14ac:dyDescent="0.25">
      <c r="A1019" s="1"/>
      <c r="B1019" s="5"/>
      <c r="C1019" s="5"/>
      <c r="D1019" s="5"/>
      <c r="E1019" s="5"/>
      <c r="F1019" s="18"/>
      <c r="G1019" s="5"/>
      <c r="H1019" s="17"/>
      <c r="I1019" s="5"/>
      <c r="J1019" s="5"/>
      <c r="K1019" s="5"/>
      <c r="L1019" s="5"/>
      <c r="M1019" s="5"/>
      <c r="N1019" s="5"/>
      <c r="O1019" s="5"/>
      <c r="P1019" s="344"/>
      <c r="Q1019" s="338"/>
      <c r="R1019" s="338"/>
      <c r="S1019" s="338"/>
      <c r="T1019" s="338"/>
      <c r="U1019" s="338"/>
      <c r="V1019" s="338"/>
      <c r="W1019" s="338"/>
      <c r="X1019" s="338"/>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5"/>
      <c r="BH1019" s="5"/>
      <c r="BI1019" s="5"/>
      <c r="BJ1019" s="5"/>
      <c r="BK1019" s="5"/>
      <c r="BL1019" s="5"/>
      <c r="BM1019" s="5"/>
      <c r="BN1019" s="5"/>
      <c r="BO1019" s="5"/>
      <c r="BP1019" s="5"/>
      <c r="BQ1019" s="5"/>
      <c r="BR1019" s="5"/>
      <c r="BS1019" s="5"/>
      <c r="BT1019" s="5"/>
      <c r="BU1019" s="5"/>
      <c r="BV1019" s="5"/>
      <c r="BW1019" s="5"/>
      <c r="BX1019" s="5"/>
      <c r="BY1019" s="5"/>
      <c r="BZ1019" s="5"/>
      <c r="CA1019" s="5"/>
      <c r="CB1019" s="5"/>
      <c r="CC1019" s="5"/>
      <c r="CD1019" s="5"/>
      <c r="CE1019" s="5"/>
      <c r="CF1019" s="5"/>
      <c r="CG1019" s="5"/>
      <c r="CH1019" s="5"/>
      <c r="CI1019" s="5"/>
      <c r="CJ1019" s="5"/>
      <c r="CK1019" s="6"/>
      <c r="CL1019" s="6"/>
      <c r="CM1019" s="6"/>
      <c r="CN1019" s="6"/>
    </row>
    <row r="1020" spans="1:92" x14ac:dyDescent="0.25">
      <c r="A1020" s="1"/>
      <c r="B1020" s="5"/>
      <c r="C1020" s="5"/>
      <c r="D1020" s="5"/>
      <c r="E1020" s="5"/>
      <c r="F1020" s="18"/>
      <c r="G1020" s="5"/>
      <c r="H1020" s="17"/>
      <c r="I1020" s="5"/>
      <c r="J1020" s="5"/>
      <c r="K1020" s="5"/>
      <c r="L1020" s="5"/>
      <c r="M1020" s="5"/>
      <c r="N1020" s="5"/>
      <c r="O1020" s="5"/>
      <c r="P1020" s="344"/>
      <c r="Q1020" s="338"/>
      <c r="R1020" s="338"/>
      <c r="S1020" s="338"/>
      <c r="T1020" s="338"/>
      <c r="U1020" s="338"/>
      <c r="V1020" s="338"/>
      <c r="W1020" s="338"/>
      <c r="X1020" s="338"/>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c r="BA1020" s="5"/>
      <c r="BB1020" s="5"/>
      <c r="BC1020" s="5"/>
      <c r="BD1020" s="5"/>
      <c r="BE1020" s="5"/>
      <c r="BF1020" s="5"/>
      <c r="BG1020" s="5"/>
      <c r="BH1020" s="5"/>
      <c r="BI1020" s="5"/>
      <c r="BJ1020" s="5"/>
      <c r="BK1020" s="5"/>
      <c r="BL1020" s="5"/>
      <c r="BM1020" s="5"/>
      <c r="BN1020" s="5"/>
      <c r="BO1020" s="5"/>
      <c r="BP1020" s="5"/>
      <c r="BQ1020" s="5"/>
      <c r="BR1020" s="5"/>
      <c r="BS1020" s="5"/>
      <c r="BT1020" s="5"/>
      <c r="BU1020" s="5"/>
      <c r="BV1020" s="5"/>
      <c r="BW1020" s="5"/>
      <c r="BX1020" s="5"/>
      <c r="BY1020" s="5"/>
      <c r="BZ1020" s="5"/>
      <c r="CA1020" s="5"/>
      <c r="CB1020" s="5"/>
      <c r="CC1020" s="5"/>
      <c r="CD1020" s="5"/>
      <c r="CE1020" s="5"/>
      <c r="CF1020" s="5"/>
      <c r="CG1020" s="5"/>
      <c r="CH1020" s="5"/>
      <c r="CI1020" s="5"/>
      <c r="CJ1020" s="5"/>
      <c r="CK1020" s="6"/>
      <c r="CL1020" s="6"/>
      <c r="CM1020" s="6"/>
      <c r="CN1020" s="6"/>
    </row>
    <row r="1021" spans="1:92" x14ac:dyDescent="0.25">
      <c r="A1021" s="1"/>
      <c r="B1021" s="5"/>
      <c r="C1021" s="5"/>
      <c r="D1021" s="5"/>
      <c r="E1021" s="5"/>
      <c r="F1021" s="18"/>
      <c r="G1021" s="5"/>
      <c r="H1021" s="17"/>
      <c r="I1021" s="5"/>
      <c r="J1021" s="5"/>
      <c r="K1021" s="5"/>
      <c r="L1021" s="5"/>
      <c r="M1021" s="5"/>
      <c r="N1021" s="5"/>
      <c r="O1021" s="5"/>
      <c r="P1021" s="344"/>
      <c r="Q1021" s="338"/>
      <c r="R1021" s="338"/>
      <c r="S1021" s="338"/>
      <c r="T1021" s="338"/>
      <c r="U1021" s="338"/>
      <c r="V1021" s="338"/>
      <c r="W1021" s="338"/>
      <c r="X1021" s="338"/>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L1021" s="5"/>
      <c r="BM1021" s="5"/>
      <c r="BN1021" s="5"/>
      <c r="BO1021" s="5"/>
      <c r="BP1021" s="5"/>
      <c r="BQ1021" s="5"/>
      <c r="BR1021" s="5"/>
      <c r="BS1021" s="5"/>
      <c r="BT1021" s="5"/>
      <c r="BU1021" s="5"/>
      <c r="BV1021" s="5"/>
      <c r="BW1021" s="5"/>
      <c r="BX1021" s="5"/>
      <c r="BY1021" s="5"/>
      <c r="BZ1021" s="5"/>
      <c r="CA1021" s="5"/>
      <c r="CB1021" s="5"/>
      <c r="CC1021" s="5"/>
      <c r="CD1021" s="5"/>
      <c r="CE1021" s="5"/>
      <c r="CF1021" s="5"/>
      <c r="CG1021" s="5"/>
      <c r="CH1021" s="5"/>
      <c r="CI1021" s="5"/>
      <c r="CJ1021" s="5"/>
      <c r="CK1021" s="6"/>
      <c r="CL1021" s="6"/>
      <c r="CM1021" s="6"/>
      <c r="CN1021" s="6"/>
    </row>
    <row r="1022" spans="1:92" x14ac:dyDescent="0.25">
      <c r="A1022" s="1"/>
      <c r="B1022" s="5"/>
      <c r="C1022" s="5"/>
      <c r="D1022" s="5"/>
      <c r="E1022" s="5"/>
      <c r="F1022" s="18"/>
      <c r="G1022" s="5"/>
      <c r="H1022" s="17"/>
      <c r="I1022" s="5"/>
      <c r="J1022" s="5"/>
      <c r="K1022" s="5"/>
      <c r="L1022" s="5"/>
      <c r="M1022" s="5"/>
      <c r="N1022" s="5"/>
      <c r="O1022" s="5"/>
      <c r="P1022" s="344"/>
      <c r="Q1022" s="338"/>
      <c r="R1022" s="338"/>
      <c r="S1022" s="338"/>
      <c r="T1022" s="338"/>
      <c r="U1022" s="338"/>
      <c r="V1022" s="338"/>
      <c r="W1022" s="338"/>
      <c r="X1022" s="338"/>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N1022" s="5"/>
      <c r="BO1022" s="5"/>
      <c r="BP1022" s="5"/>
      <c r="BQ1022" s="5"/>
      <c r="BR1022" s="5"/>
      <c r="BS1022" s="5"/>
      <c r="BT1022" s="5"/>
      <c r="BU1022" s="5"/>
      <c r="BV1022" s="5"/>
      <c r="BW1022" s="5"/>
      <c r="BX1022" s="5"/>
      <c r="BY1022" s="5"/>
      <c r="BZ1022" s="5"/>
      <c r="CA1022" s="5"/>
      <c r="CB1022" s="5"/>
      <c r="CC1022" s="5"/>
      <c r="CD1022" s="5"/>
      <c r="CE1022" s="5"/>
      <c r="CF1022" s="5"/>
      <c r="CG1022" s="5"/>
      <c r="CH1022" s="5"/>
      <c r="CI1022" s="5"/>
      <c r="CJ1022" s="5"/>
      <c r="CK1022" s="6"/>
      <c r="CL1022" s="6"/>
      <c r="CM1022" s="6"/>
      <c r="CN1022" s="6"/>
    </row>
    <row r="1023" spans="1:92" x14ac:dyDescent="0.25">
      <c r="A1023" s="1"/>
      <c r="B1023" s="5"/>
      <c r="C1023" s="5"/>
      <c r="D1023" s="5"/>
      <c r="E1023" s="5"/>
      <c r="F1023" s="18"/>
      <c r="G1023" s="5"/>
      <c r="H1023" s="17"/>
      <c r="I1023" s="5"/>
      <c r="J1023" s="5"/>
      <c r="K1023" s="5"/>
      <c r="L1023" s="5"/>
      <c r="M1023" s="5"/>
      <c r="N1023" s="5"/>
      <c r="O1023" s="5"/>
      <c r="P1023" s="344"/>
      <c r="Q1023" s="338"/>
      <c r="R1023" s="338"/>
      <c r="S1023" s="338"/>
      <c r="T1023" s="338"/>
      <c r="U1023" s="338"/>
      <c r="V1023" s="338"/>
      <c r="W1023" s="338"/>
      <c r="X1023" s="338"/>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L1023" s="5"/>
      <c r="BM1023" s="5"/>
      <c r="BN1023" s="5"/>
      <c r="BO1023" s="5"/>
      <c r="BP1023" s="5"/>
      <c r="BQ1023" s="5"/>
      <c r="BR1023" s="5"/>
      <c r="BS1023" s="5"/>
      <c r="BT1023" s="5"/>
      <c r="BU1023" s="5"/>
      <c r="BV1023" s="5"/>
      <c r="BW1023" s="5"/>
      <c r="BX1023" s="5"/>
      <c r="BY1023" s="5"/>
      <c r="BZ1023" s="5"/>
      <c r="CA1023" s="5"/>
      <c r="CB1023" s="5"/>
      <c r="CC1023" s="5"/>
      <c r="CD1023" s="5"/>
      <c r="CE1023" s="5"/>
      <c r="CF1023" s="5"/>
      <c r="CG1023" s="5"/>
      <c r="CH1023" s="5"/>
      <c r="CI1023" s="5"/>
      <c r="CJ1023" s="5"/>
      <c r="CK1023" s="6"/>
      <c r="CL1023" s="6"/>
      <c r="CM1023" s="6"/>
      <c r="CN1023" s="6"/>
    </row>
    <row r="1024" spans="1:92" x14ac:dyDescent="0.25">
      <c r="A1024" s="1"/>
      <c r="B1024" s="5"/>
      <c r="C1024" s="5"/>
      <c r="D1024" s="5"/>
      <c r="E1024" s="5"/>
      <c r="F1024" s="18"/>
      <c r="G1024" s="5"/>
      <c r="H1024" s="17"/>
      <c r="I1024" s="5"/>
      <c r="J1024" s="5"/>
      <c r="K1024" s="5"/>
      <c r="L1024" s="5"/>
      <c r="M1024" s="5"/>
      <c r="N1024" s="5"/>
      <c r="O1024" s="5"/>
      <c r="P1024" s="344"/>
      <c r="Q1024" s="338"/>
      <c r="R1024" s="338"/>
      <c r="S1024" s="338"/>
      <c r="T1024" s="338"/>
      <c r="U1024" s="338"/>
      <c r="V1024" s="338"/>
      <c r="W1024" s="338"/>
      <c r="X1024" s="338"/>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5"/>
      <c r="BM1024" s="5"/>
      <c r="BN1024" s="5"/>
      <c r="BO1024" s="5"/>
      <c r="BP1024" s="5"/>
      <c r="BQ1024" s="5"/>
      <c r="BR1024" s="5"/>
      <c r="BS1024" s="5"/>
      <c r="BT1024" s="5"/>
      <c r="BU1024" s="5"/>
      <c r="BV1024" s="5"/>
      <c r="BW1024" s="5"/>
      <c r="BX1024" s="5"/>
      <c r="BY1024" s="5"/>
      <c r="BZ1024" s="5"/>
      <c r="CA1024" s="5"/>
      <c r="CB1024" s="5"/>
      <c r="CC1024" s="5"/>
      <c r="CD1024" s="5"/>
      <c r="CE1024" s="5"/>
      <c r="CF1024" s="5"/>
      <c r="CG1024" s="5"/>
      <c r="CH1024" s="5"/>
      <c r="CI1024" s="5"/>
      <c r="CJ1024" s="5"/>
      <c r="CK1024" s="6"/>
      <c r="CL1024" s="6"/>
      <c r="CM1024" s="6"/>
      <c r="CN1024" s="6"/>
    </row>
    <row r="1025" spans="1:92" x14ac:dyDescent="0.25">
      <c r="A1025" s="1"/>
      <c r="B1025" s="5"/>
      <c r="C1025" s="5"/>
      <c r="D1025" s="5"/>
      <c r="E1025" s="5"/>
      <c r="F1025" s="18"/>
      <c r="G1025" s="5"/>
      <c r="H1025" s="17"/>
      <c r="I1025" s="5"/>
      <c r="J1025" s="5"/>
      <c r="K1025" s="5"/>
      <c r="L1025" s="5"/>
      <c r="M1025" s="5"/>
      <c r="N1025" s="5"/>
      <c r="O1025" s="5"/>
      <c r="P1025" s="344"/>
      <c r="Q1025" s="338"/>
      <c r="R1025" s="338"/>
      <c r="S1025" s="338"/>
      <c r="T1025" s="338"/>
      <c r="U1025" s="338"/>
      <c r="V1025" s="338"/>
      <c r="W1025" s="338"/>
      <c r="X1025" s="338"/>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J1025" s="5"/>
      <c r="BK1025" s="5"/>
      <c r="BL1025" s="5"/>
      <c r="BM1025" s="5"/>
      <c r="BN1025" s="5"/>
      <c r="BO1025" s="5"/>
      <c r="BP1025" s="5"/>
      <c r="BQ1025" s="5"/>
      <c r="BR1025" s="5"/>
      <c r="BS1025" s="5"/>
      <c r="BT1025" s="5"/>
      <c r="BU1025" s="5"/>
      <c r="BV1025" s="5"/>
      <c r="BW1025" s="5"/>
      <c r="BX1025" s="5"/>
      <c r="BY1025" s="5"/>
      <c r="BZ1025" s="5"/>
      <c r="CA1025" s="5"/>
      <c r="CB1025" s="5"/>
      <c r="CC1025" s="5"/>
      <c r="CD1025" s="5"/>
      <c r="CE1025" s="5"/>
      <c r="CF1025" s="5"/>
      <c r="CG1025" s="5"/>
      <c r="CH1025" s="5"/>
      <c r="CI1025" s="5"/>
      <c r="CJ1025" s="5"/>
      <c r="CK1025" s="6"/>
      <c r="CL1025" s="6"/>
      <c r="CM1025" s="6"/>
      <c r="CN1025" s="6"/>
    </row>
    <row r="1026" spans="1:92" x14ac:dyDescent="0.25">
      <c r="A1026" s="1"/>
      <c r="B1026" s="5"/>
      <c r="C1026" s="5"/>
      <c r="D1026" s="5"/>
      <c r="E1026" s="5"/>
      <c r="F1026" s="18"/>
      <c r="G1026" s="5"/>
      <c r="H1026" s="17"/>
      <c r="I1026" s="5"/>
      <c r="J1026" s="5"/>
      <c r="K1026" s="5"/>
      <c r="L1026" s="5"/>
      <c r="M1026" s="5"/>
      <c r="N1026" s="5"/>
      <c r="O1026" s="5"/>
      <c r="P1026" s="344"/>
      <c r="Q1026" s="338"/>
      <c r="R1026" s="338"/>
      <c r="S1026" s="338"/>
      <c r="T1026" s="338"/>
      <c r="U1026" s="338"/>
      <c r="V1026" s="338"/>
      <c r="W1026" s="338"/>
      <c r="X1026" s="338"/>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5"/>
      <c r="BM1026" s="5"/>
      <c r="BN1026" s="5"/>
      <c r="BO1026" s="5"/>
      <c r="BP1026" s="5"/>
      <c r="BQ1026" s="5"/>
      <c r="BR1026" s="5"/>
      <c r="BS1026" s="5"/>
      <c r="BT1026" s="5"/>
      <c r="BU1026" s="5"/>
      <c r="BV1026" s="5"/>
      <c r="BW1026" s="5"/>
      <c r="BX1026" s="5"/>
      <c r="BY1026" s="5"/>
      <c r="BZ1026" s="5"/>
      <c r="CA1026" s="5"/>
      <c r="CB1026" s="5"/>
      <c r="CC1026" s="5"/>
      <c r="CD1026" s="5"/>
      <c r="CE1026" s="5"/>
      <c r="CF1026" s="5"/>
      <c r="CG1026" s="5"/>
      <c r="CH1026" s="5"/>
      <c r="CI1026" s="5"/>
      <c r="CJ1026" s="5"/>
      <c r="CK1026" s="6"/>
      <c r="CL1026" s="6"/>
      <c r="CM1026" s="6"/>
      <c r="CN1026" s="6"/>
    </row>
    <row r="1027" spans="1:92" x14ac:dyDescent="0.25">
      <c r="A1027" s="1"/>
      <c r="B1027" s="5"/>
      <c r="C1027" s="5"/>
      <c r="D1027" s="5"/>
      <c r="E1027" s="5"/>
      <c r="F1027" s="18"/>
      <c r="G1027" s="5"/>
      <c r="H1027" s="17"/>
      <c r="I1027" s="5"/>
      <c r="J1027" s="5"/>
      <c r="K1027" s="5"/>
      <c r="L1027" s="5"/>
      <c r="M1027" s="5"/>
      <c r="N1027" s="5"/>
      <c r="O1027" s="5"/>
      <c r="P1027" s="344"/>
      <c r="Q1027" s="338"/>
      <c r="R1027" s="338"/>
      <c r="S1027" s="338"/>
      <c r="T1027" s="338"/>
      <c r="U1027" s="338"/>
      <c r="V1027" s="338"/>
      <c r="W1027" s="338"/>
      <c r="X1027" s="338"/>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H1027" s="5"/>
      <c r="BI1027" s="5"/>
      <c r="BJ1027" s="5"/>
      <c r="BK1027" s="5"/>
      <c r="BL1027" s="5"/>
      <c r="BM1027" s="5"/>
      <c r="BN1027" s="5"/>
      <c r="BO1027" s="5"/>
      <c r="BP1027" s="5"/>
      <c r="BQ1027" s="5"/>
      <c r="BR1027" s="5"/>
      <c r="BS1027" s="5"/>
      <c r="BT1027" s="5"/>
      <c r="BU1027" s="5"/>
      <c r="BV1027" s="5"/>
      <c r="BW1027" s="5"/>
      <c r="BX1027" s="5"/>
      <c r="BY1027" s="5"/>
      <c r="BZ1027" s="5"/>
      <c r="CA1027" s="5"/>
      <c r="CB1027" s="5"/>
      <c r="CC1027" s="5"/>
      <c r="CD1027" s="5"/>
      <c r="CE1027" s="5"/>
      <c r="CF1027" s="5"/>
      <c r="CG1027" s="5"/>
      <c r="CH1027" s="5"/>
      <c r="CI1027" s="5"/>
      <c r="CJ1027" s="5"/>
      <c r="CK1027" s="6"/>
      <c r="CL1027" s="6"/>
      <c r="CM1027" s="6"/>
      <c r="CN1027" s="6"/>
    </row>
  </sheetData>
  <autoFilter ref="AV12:AW109" xr:uid="{00000000-0009-0000-0000-000000000000}"/>
  <mergeCells count="1089">
    <mergeCell ref="CE89:CE91"/>
    <mergeCell ref="CF89:CF91"/>
    <mergeCell ref="CG89:CG91"/>
    <mergeCell ref="CC92:CC93"/>
    <mergeCell ref="CD92:CD93"/>
    <mergeCell ref="CE92:CE93"/>
    <mergeCell ref="CF92:CF93"/>
    <mergeCell ref="CG92:CG93"/>
    <mergeCell ref="CC94:CC97"/>
    <mergeCell ref="CD94:CD97"/>
    <mergeCell ref="CE94:CE97"/>
    <mergeCell ref="CF94:CF97"/>
    <mergeCell ref="CG94:CG97"/>
    <mergeCell ref="CC98:CC99"/>
    <mergeCell ref="CD98:CD99"/>
    <mergeCell ref="CC100:CC103"/>
    <mergeCell ref="CD100:CD103"/>
    <mergeCell ref="CE98:CE108"/>
    <mergeCell ref="CF98:CF108"/>
    <mergeCell ref="CG98:CG108"/>
    <mergeCell ref="CC61:CC63"/>
    <mergeCell ref="CD61:CD63"/>
    <mergeCell ref="CE61:CE63"/>
    <mergeCell ref="CF61:CF63"/>
    <mergeCell ref="CG61:CG63"/>
    <mergeCell ref="CC65:CC70"/>
    <mergeCell ref="CD65:CD70"/>
    <mergeCell ref="CE65:CE85"/>
    <mergeCell ref="CF65:CF85"/>
    <mergeCell ref="CG65:CG85"/>
    <mergeCell ref="CC71:CC75"/>
    <mergeCell ref="CD71:CD75"/>
    <mergeCell ref="CC78:CC79"/>
    <mergeCell ref="CD78:CD79"/>
    <mergeCell ref="CC83:CC84"/>
    <mergeCell ref="CD83:CD84"/>
    <mergeCell ref="CE86:CE88"/>
    <mergeCell ref="CF86:CF88"/>
    <mergeCell ref="CG86:CG88"/>
    <mergeCell ref="CC87:CC88"/>
    <mergeCell ref="CD87:CD88"/>
    <mergeCell ref="CC37:CC39"/>
    <mergeCell ref="CD37:CD39"/>
    <mergeCell ref="CE37:CE54"/>
    <mergeCell ref="CF37:CF54"/>
    <mergeCell ref="CG37:CG54"/>
    <mergeCell ref="CC40:CC41"/>
    <mergeCell ref="CD40:CD41"/>
    <mergeCell ref="CC42:CC45"/>
    <mergeCell ref="CD42:CD45"/>
    <mergeCell ref="CC46:CC54"/>
    <mergeCell ref="CD46:CD54"/>
    <mergeCell ref="CC55:CC57"/>
    <mergeCell ref="CD55:CD57"/>
    <mergeCell ref="CE55:CE60"/>
    <mergeCell ref="CF55:CF60"/>
    <mergeCell ref="CG55:CG60"/>
    <mergeCell ref="CC58:CC59"/>
    <mergeCell ref="CD58:CD59"/>
    <mergeCell ref="CC11:CC12"/>
    <mergeCell ref="CD11:CD12"/>
    <mergeCell ref="CE11:CE12"/>
    <mergeCell ref="CF11:CF12"/>
    <mergeCell ref="CG11:CG12"/>
    <mergeCell ref="AT10:CG10"/>
    <mergeCell ref="CC15:CC17"/>
    <mergeCell ref="CD15:CD17"/>
    <mergeCell ref="CE15:CE23"/>
    <mergeCell ref="CF15:CF23"/>
    <mergeCell ref="CG15:CG23"/>
    <mergeCell ref="CC18:CC20"/>
    <mergeCell ref="CD18:CD20"/>
    <mergeCell ref="CC24:CC27"/>
    <mergeCell ref="CD24:CD27"/>
    <mergeCell ref="CE24:CE35"/>
    <mergeCell ref="CF24:CF35"/>
    <mergeCell ref="CG24:CG35"/>
    <mergeCell ref="CC28:CC31"/>
    <mergeCell ref="CD28:CD31"/>
    <mergeCell ref="CC32:CC35"/>
    <mergeCell ref="CD32:CD35"/>
    <mergeCell ref="BU15:BU23"/>
    <mergeCell ref="BV15:BV23"/>
    <mergeCell ref="BW15:BW23"/>
    <mergeCell ref="BS18:BS20"/>
    <mergeCell ref="BT18:BT20"/>
    <mergeCell ref="BQ11:BQ12"/>
    <mergeCell ref="BR11:BR12"/>
    <mergeCell ref="BN15:BN17"/>
    <mergeCell ref="BO15:BO17"/>
    <mergeCell ref="BP15:BP23"/>
    <mergeCell ref="BU89:BU91"/>
    <mergeCell ref="BV89:BV91"/>
    <mergeCell ref="BW89:BW91"/>
    <mergeCell ref="BS92:BS93"/>
    <mergeCell ref="BT92:BT93"/>
    <mergeCell ref="BU92:BU93"/>
    <mergeCell ref="BV92:BV93"/>
    <mergeCell ref="BW92:BW93"/>
    <mergeCell ref="BS94:BS97"/>
    <mergeCell ref="BT94:BT97"/>
    <mergeCell ref="BU94:BU97"/>
    <mergeCell ref="BV94:BV97"/>
    <mergeCell ref="BW94:BW97"/>
    <mergeCell ref="BS98:BS99"/>
    <mergeCell ref="BT98:BT99"/>
    <mergeCell ref="BU98:BU108"/>
    <mergeCell ref="BV98:BV108"/>
    <mergeCell ref="BW98:BW108"/>
    <mergeCell ref="BS100:BS103"/>
    <mergeCell ref="BT100:BT103"/>
    <mergeCell ref="BU61:BU63"/>
    <mergeCell ref="BV61:BV63"/>
    <mergeCell ref="BW61:BW63"/>
    <mergeCell ref="BS65:BS70"/>
    <mergeCell ref="BT65:BT70"/>
    <mergeCell ref="BU65:BU85"/>
    <mergeCell ref="BV65:BV85"/>
    <mergeCell ref="BW65:BW85"/>
    <mergeCell ref="BS71:BS75"/>
    <mergeCell ref="BT71:BT75"/>
    <mergeCell ref="BS78:BS79"/>
    <mergeCell ref="BT78:BT79"/>
    <mergeCell ref="BS83:BS84"/>
    <mergeCell ref="BT83:BT84"/>
    <mergeCell ref="BU86:BU88"/>
    <mergeCell ref="BV86:BV88"/>
    <mergeCell ref="BW86:BW88"/>
    <mergeCell ref="BS87:BS88"/>
    <mergeCell ref="BT87:BT88"/>
    <mergeCell ref="BU37:BU54"/>
    <mergeCell ref="BV37:BV54"/>
    <mergeCell ref="BW37:BW54"/>
    <mergeCell ref="BS40:BS41"/>
    <mergeCell ref="BT40:BT41"/>
    <mergeCell ref="BS42:BS45"/>
    <mergeCell ref="BT42:BT45"/>
    <mergeCell ref="BS46:BS54"/>
    <mergeCell ref="BT46:BT54"/>
    <mergeCell ref="BV24:BV35"/>
    <mergeCell ref="BW24:BW35"/>
    <mergeCell ref="BS55:BS57"/>
    <mergeCell ref="BT55:BT57"/>
    <mergeCell ref="BU55:BU60"/>
    <mergeCell ref="BV55:BV60"/>
    <mergeCell ref="BW55:BW60"/>
    <mergeCell ref="BS58:BS59"/>
    <mergeCell ref="BT58:BT59"/>
    <mergeCell ref="BU24:BU35"/>
    <mergeCell ref="BP11:BP12"/>
    <mergeCell ref="BR89:BR91"/>
    <mergeCell ref="BN92:BN93"/>
    <mergeCell ref="BN94:BN97"/>
    <mergeCell ref="BO94:BO97"/>
    <mergeCell ref="BP94:BP97"/>
    <mergeCell ref="BQ94:BQ97"/>
    <mergeCell ref="BR94:BR97"/>
    <mergeCell ref="BN98:BN99"/>
    <mergeCell ref="BO98:BO99"/>
    <mergeCell ref="BP98:BP108"/>
    <mergeCell ref="BQ98:BQ108"/>
    <mergeCell ref="BR98:BR108"/>
    <mergeCell ref="BN100:BN103"/>
    <mergeCell ref="BO100:BO103"/>
    <mergeCell ref="BO92:BO93"/>
    <mergeCell ref="BP92:BP93"/>
    <mergeCell ref="BQ92:BQ93"/>
    <mergeCell ref="BR92:BR93"/>
    <mergeCell ref="BN65:BN70"/>
    <mergeCell ref="BO65:BO70"/>
    <mergeCell ref="BP65:BP85"/>
    <mergeCell ref="BQ65:BQ85"/>
    <mergeCell ref="BR65:BR85"/>
    <mergeCell ref="BN71:BN75"/>
    <mergeCell ref="BO71:BO75"/>
    <mergeCell ref="BN78:BN79"/>
    <mergeCell ref="BO78:BO79"/>
    <mergeCell ref="BN83:BN84"/>
    <mergeCell ref="BO83:BO84"/>
    <mergeCell ref="BP86:BP88"/>
    <mergeCell ref="BQ86:BQ88"/>
    <mergeCell ref="BS11:BS12"/>
    <mergeCell ref="BT11:BT12"/>
    <mergeCell ref="BS15:BS17"/>
    <mergeCell ref="BT15:BT17"/>
    <mergeCell ref="BS28:BS31"/>
    <mergeCell ref="BT28:BT31"/>
    <mergeCell ref="BS32:BS35"/>
    <mergeCell ref="BT32:BT35"/>
    <mergeCell ref="BS37:BS39"/>
    <mergeCell ref="BT37:BT39"/>
    <mergeCell ref="BS61:BS63"/>
    <mergeCell ref="BT61:BT63"/>
    <mergeCell ref="BN55:BN57"/>
    <mergeCell ref="BO55:BO57"/>
    <mergeCell ref="BP55:BP60"/>
    <mergeCell ref="BQ55:BQ60"/>
    <mergeCell ref="BR55:BR60"/>
    <mergeCell ref="BN58:BN59"/>
    <mergeCell ref="BO58:BO59"/>
    <mergeCell ref="BN37:BN39"/>
    <mergeCell ref="BO37:BO39"/>
    <mergeCell ref="BP37:BP54"/>
    <mergeCell ref="BQ61:BQ63"/>
    <mergeCell ref="BR61:BR63"/>
    <mergeCell ref="BS24:BS27"/>
    <mergeCell ref="BT24:BT27"/>
    <mergeCell ref="BQ15:BQ23"/>
    <mergeCell ref="BR15:BR23"/>
    <mergeCell ref="BN18:BN20"/>
    <mergeCell ref="BO18:BO20"/>
    <mergeCell ref="BN11:BN12"/>
    <mergeCell ref="BO11:BO12"/>
    <mergeCell ref="BR86:BR88"/>
    <mergeCell ref="BN87:BN88"/>
    <mergeCell ref="BO87:BO88"/>
    <mergeCell ref="BN61:BN63"/>
    <mergeCell ref="BO61:BO63"/>
    <mergeCell ref="BP61:BP63"/>
    <mergeCell ref="BP89:BP91"/>
    <mergeCell ref="BQ89:BQ91"/>
    <mergeCell ref="BB11:BB12"/>
    <mergeCell ref="AY55:AY57"/>
    <mergeCell ref="AX55:AX57"/>
    <mergeCell ref="BQ24:BQ35"/>
    <mergeCell ref="BR24:BR35"/>
    <mergeCell ref="BN28:BN31"/>
    <mergeCell ref="BO28:BO31"/>
    <mergeCell ref="BN32:BN35"/>
    <mergeCell ref="BO32:BO35"/>
    <mergeCell ref="BL24:BL35"/>
    <mergeCell ref="BM24:BM35"/>
    <mergeCell ref="BI28:BI31"/>
    <mergeCell ref="BJ28:BJ31"/>
    <mergeCell ref="BI32:BI35"/>
    <mergeCell ref="BJ32:BJ35"/>
    <mergeCell ref="BN24:BN27"/>
    <mergeCell ref="BO24:BO27"/>
    <mergeCell ref="BP24:BP35"/>
    <mergeCell ref="AY78:AY79"/>
    <mergeCell ref="AX78:AX79"/>
    <mergeCell ref="AY87:AY88"/>
    <mergeCell ref="AX87:AX88"/>
    <mergeCell ref="BD21:BD23"/>
    <mergeCell ref="BD24:BD27"/>
    <mergeCell ref="AW55:AW57"/>
    <mergeCell ref="AV40:AV41"/>
    <mergeCell ref="AV46:AV54"/>
    <mergeCell ref="V55:V60"/>
    <mergeCell ref="BC15:BC23"/>
    <mergeCell ref="BA11:BA12"/>
    <mergeCell ref="AT32:AT35"/>
    <mergeCell ref="AY18:AY20"/>
    <mergeCell ref="BB15:BB23"/>
    <mergeCell ref="AZ32:AZ35"/>
    <mergeCell ref="BA24:BA35"/>
    <mergeCell ref="BB24:BB35"/>
    <mergeCell ref="AX24:AX27"/>
    <mergeCell ref="AX28:AX31"/>
    <mergeCell ref="AX32:AX35"/>
    <mergeCell ref="AW37:AW39"/>
    <mergeCell ref="AZ18:AZ20"/>
    <mergeCell ref="AX21:AX23"/>
    <mergeCell ref="AY21:AY23"/>
    <mergeCell ref="AZ21:AZ23"/>
    <mergeCell ref="BA15:BA23"/>
    <mergeCell ref="AT18:AT20"/>
    <mergeCell ref="AT15:AT17"/>
    <mergeCell ref="AU15:AU17"/>
    <mergeCell ref="AV24:AV27"/>
    <mergeCell ref="AV15:AV17"/>
    <mergeCell ref="AW15:AW17"/>
    <mergeCell ref="AX15:AX17"/>
    <mergeCell ref="AY15:AY17"/>
    <mergeCell ref="AZ15:AZ17"/>
    <mergeCell ref="AU18:AU20"/>
    <mergeCell ref="AV18:AV20"/>
    <mergeCell ref="AN86:AN88"/>
    <mergeCell ref="AQ65:AQ85"/>
    <mergeCell ref="AI80:AI81"/>
    <mergeCell ref="AK80:AK81"/>
    <mergeCell ref="AJ80:AJ81"/>
    <mergeCell ref="AM80:AM81"/>
    <mergeCell ref="P65:P85"/>
    <mergeCell ref="W89:W91"/>
    <mergeCell ref="X89:X91"/>
    <mergeCell ref="V89:V91"/>
    <mergeCell ref="U89:U91"/>
    <mergeCell ref="Z89:Z91"/>
    <mergeCell ref="Z92:Z93"/>
    <mergeCell ref="AM92:AM93"/>
    <mergeCell ref="AI92:AI93"/>
    <mergeCell ref="AE89:AE91"/>
    <mergeCell ref="AF89:AF91"/>
    <mergeCell ref="AF92:AF93"/>
    <mergeCell ref="Y89:Y91"/>
    <mergeCell ref="Y92:Y93"/>
    <mergeCell ref="V86:V88"/>
    <mergeCell ref="W92:W93"/>
    <mergeCell ref="AA89:AA91"/>
    <mergeCell ref="AB89:AB91"/>
    <mergeCell ref="AA92:AA93"/>
    <mergeCell ref="AB92:AB93"/>
    <mergeCell ref="AA65:AA85"/>
    <mergeCell ref="Q65:Q85"/>
    <mergeCell ref="R65:R85"/>
    <mergeCell ref="AL86:AL88"/>
    <mergeCell ref="AL89:AL91"/>
    <mergeCell ref="AL67:AL68"/>
    <mergeCell ref="D94:D108"/>
    <mergeCell ref="J98:J108"/>
    <mergeCell ref="AJ86:AJ88"/>
    <mergeCell ref="AJ89:AJ91"/>
    <mergeCell ref="AJ104:AJ105"/>
    <mergeCell ref="AK104:AK105"/>
    <mergeCell ref="AM104:AM105"/>
    <mergeCell ref="B2:AP2"/>
    <mergeCell ref="B3:AP3"/>
    <mergeCell ref="B4:AP4"/>
    <mergeCell ref="B5:AP5"/>
    <mergeCell ref="B6:AP6"/>
    <mergeCell ref="B8:AP8"/>
    <mergeCell ref="B9:AP9"/>
    <mergeCell ref="B10:B12"/>
    <mergeCell ref="D10:D12"/>
    <mergeCell ref="F10:F12"/>
    <mergeCell ref="H10:H12"/>
    <mergeCell ref="B7:AP7"/>
    <mergeCell ref="C10:C12"/>
    <mergeCell ref="G10:G12"/>
    <mergeCell ref="O11:O12"/>
    <mergeCell ref="N11:N12"/>
    <mergeCell ref="X11:X12"/>
    <mergeCell ref="E10:E12"/>
    <mergeCell ref="AI10:AI12"/>
    <mergeCell ref="AO10:AO12"/>
    <mergeCell ref="W11:W12"/>
    <mergeCell ref="I10:I12"/>
    <mergeCell ref="AP15:AP23"/>
    <mergeCell ref="I15:I23"/>
    <mergeCell ref="M15:M23"/>
    <mergeCell ref="D13:D23"/>
    <mergeCell ref="D24:D35"/>
    <mergeCell ref="D36:D63"/>
    <mergeCell ref="D64:D93"/>
    <mergeCell ref="O15:O23"/>
    <mergeCell ref="N86:N88"/>
    <mergeCell ref="I37:I54"/>
    <mergeCell ref="H37:H54"/>
    <mergeCell ref="J37:J54"/>
    <mergeCell ref="K37:K54"/>
    <mergeCell ref="L37:L54"/>
    <mergeCell ref="M37:M54"/>
    <mergeCell ref="N37:N54"/>
    <mergeCell ref="O37:O54"/>
    <mergeCell ref="M61:M63"/>
    <mergeCell ref="H55:H60"/>
    <mergeCell ref="H89:H91"/>
    <mergeCell ref="H92:H93"/>
    <mergeCell ref="O89:O91"/>
    <mergeCell ref="J15:J23"/>
    <mergeCell ref="I89:I91"/>
    <mergeCell ref="J89:J91"/>
    <mergeCell ref="H15:H23"/>
    <mergeCell ref="I92:I93"/>
    <mergeCell ref="H65:H85"/>
    <mergeCell ref="J65:J85"/>
    <mergeCell ref="I65:I85"/>
    <mergeCell ref="N65:N85"/>
    <mergeCell ref="O65:O85"/>
    <mergeCell ref="J92:J93"/>
    <mergeCell ref="K92:K93"/>
    <mergeCell ref="L92:L93"/>
    <mergeCell ref="CH10:CH12"/>
    <mergeCell ref="J10:J12"/>
    <mergeCell ref="AQ10:AQ12"/>
    <mergeCell ref="AK10:AK12"/>
    <mergeCell ref="AP10:AP12"/>
    <mergeCell ref="AR10:AR12"/>
    <mergeCell ref="AJ10:AJ12"/>
    <mergeCell ref="AL10:AL12"/>
    <mergeCell ref="AM10:AM12"/>
    <mergeCell ref="AN10:AN12"/>
    <mergeCell ref="AS10:AS12"/>
    <mergeCell ref="K11:K12"/>
    <mergeCell ref="L11:L12"/>
    <mergeCell ref="M11:M12"/>
    <mergeCell ref="P11:P12"/>
    <mergeCell ref="AY11:AY12"/>
    <mergeCell ref="AX11:AX12"/>
    <mergeCell ref="AU11:AU12"/>
    <mergeCell ref="AT11:AT12"/>
    <mergeCell ref="BH11:BH12"/>
    <mergeCell ref="AZ11:AZ12"/>
    <mergeCell ref="BC11:BC12"/>
    <mergeCell ref="BJ11:BJ12"/>
    <mergeCell ref="BK11:BK12"/>
    <mergeCell ref="AV11:AW11"/>
    <mergeCell ref="BD11:BD12"/>
    <mergeCell ref="BG11:BG12"/>
    <mergeCell ref="BF11:BF12"/>
    <mergeCell ref="T11:T12"/>
    <mergeCell ref="BU11:BU12"/>
    <mergeCell ref="BV11:BV12"/>
    <mergeCell ref="BW11:BW12"/>
    <mergeCell ref="AW18:AW20"/>
    <mergeCell ref="AT28:AT31"/>
    <mergeCell ref="AW24:AW27"/>
    <mergeCell ref="AW28:AW31"/>
    <mergeCell ref="AW32:AW35"/>
    <mergeCell ref="BH24:BH35"/>
    <mergeCell ref="AZ24:AZ27"/>
    <mergeCell ref="AZ28:AZ31"/>
    <mergeCell ref="AY32:AY35"/>
    <mergeCell ref="BB37:BB54"/>
    <mergeCell ref="BH37:BH54"/>
    <mergeCell ref="AW40:AW41"/>
    <mergeCell ref="AW42:AW45"/>
    <mergeCell ref="AW46:AW54"/>
    <mergeCell ref="BC37:BC54"/>
    <mergeCell ref="BE42:BE45"/>
    <mergeCell ref="AY28:AY31"/>
    <mergeCell ref="AV28:AV31"/>
    <mergeCell ref="AV32:AV35"/>
    <mergeCell ref="AV37:AV39"/>
    <mergeCell ref="BD46:BD54"/>
    <mergeCell ref="BG24:BG35"/>
    <mergeCell ref="BG37:BG54"/>
    <mergeCell ref="BF24:BF35"/>
    <mergeCell ref="BF37:BF54"/>
    <mergeCell ref="BE24:BE27"/>
    <mergeCell ref="BE28:BE31"/>
    <mergeCell ref="BE32:BE35"/>
    <mergeCell ref="BE37:BE39"/>
    <mergeCell ref="BD42:BD45"/>
    <mergeCell ref="BE40:BE41"/>
    <mergeCell ref="BD18:BD20"/>
    <mergeCell ref="AR15:AR23"/>
    <mergeCell ref="AS13:AS23"/>
    <mergeCell ref="AT24:AT27"/>
    <mergeCell ref="AU24:AU27"/>
    <mergeCell ref="AU28:AU31"/>
    <mergeCell ref="AU32:AU35"/>
    <mergeCell ref="AP37:AP54"/>
    <mergeCell ref="AQ37:AQ54"/>
    <mergeCell ref="AR36:AR63"/>
    <mergeCell ref="AT58:AT59"/>
    <mergeCell ref="AU37:AU39"/>
    <mergeCell ref="AT37:AT39"/>
    <mergeCell ref="AU55:AU57"/>
    <mergeCell ref="AT42:AT45"/>
    <mergeCell ref="AU40:AU41"/>
    <mergeCell ref="AT40:AT41"/>
    <mergeCell ref="AU42:AU45"/>
    <mergeCell ref="AT46:AT54"/>
    <mergeCell ref="AU46:AU54"/>
    <mergeCell ref="AT55:AT57"/>
    <mergeCell ref="AS36:AS63"/>
    <mergeCell ref="AQ15:AQ23"/>
    <mergeCell ref="H94:H97"/>
    <mergeCell ref="AR94:AR108"/>
    <mergeCell ref="N94:N97"/>
    <mergeCell ref="N92:N93"/>
    <mergeCell ref="AP98:AP108"/>
    <mergeCell ref="AQ98:AQ108"/>
    <mergeCell ref="AN92:AN93"/>
    <mergeCell ref="K86:K88"/>
    <mergeCell ref="P98:P108"/>
    <mergeCell ref="AP94:AP97"/>
    <mergeCell ref="O94:O97"/>
    <mergeCell ref="N98:N108"/>
    <mergeCell ref="O98:O108"/>
    <mergeCell ref="N89:N91"/>
    <mergeCell ref="AN89:AN91"/>
    <mergeCell ref="M94:M97"/>
    <mergeCell ref="AI104:AI105"/>
    <mergeCell ref="I94:I97"/>
    <mergeCell ref="K89:K91"/>
    <mergeCell ref="H86:H88"/>
    <mergeCell ref="W86:W88"/>
    <mergeCell ref="X86:X88"/>
    <mergeCell ref="U86:U88"/>
    <mergeCell ref="AL96:AL97"/>
    <mergeCell ref="P94:P97"/>
    <mergeCell ref="M98:M108"/>
    <mergeCell ref="L98:L108"/>
    <mergeCell ref="U94:U97"/>
    <mergeCell ref="V94:V97"/>
    <mergeCell ref="L94:L97"/>
    <mergeCell ref="L89:L91"/>
    <mergeCell ref="M89:M91"/>
    <mergeCell ref="AI109:AN109"/>
    <mergeCell ref="AP109:AR109"/>
    <mergeCell ref="AS109:AW109"/>
    <mergeCell ref="X94:X97"/>
    <mergeCell ref="W94:W97"/>
    <mergeCell ref="W98:W108"/>
    <mergeCell ref="X98:X108"/>
    <mergeCell ref="AS94:AS108"/>
    <mergeCell ref="AQ94:AQ97"/>
    <mergeCell ref="AT98:AT99"/>
    <mergeCell ref="Z98:Z108"/>
    <mergeCell ref="AI96:AI97"/>
    <mergeCell ref="AJ96:AJ97"/>
    <mergeCell ref="AK96:AK97"/>
    <mergeCell ref="AM96:AM97"/>
    <mergeCell ref="AN94:AN97"/>
    <mergeCell ref="AU100:AU103"/>
    <mergeCell ref="AT100:AT103"/>
    <mergeCell ref="AC98:AC108"/>
    <mergeCell ref="AD98:AD108"/>
    <mergeCell ref="AW100:AW103"/>
    <mergeCell ref="AV100:AV103"/>
    <mergeCell ref="AC94:AC97"/>
    <mergeCell ref="AD94:AD97"/>
    <mergeCell ref="AL104:AL105"/>
    <mergeCell ref="AE94:AE97"/>
    <mergeCell ref="AF94:AF97"/>
    <mergeCell ref="AE98:AE108"/>
    <mergeCell ref="AF98:AF108"/>
    <mergeCell ref="Y94:Y97"/>
    <mergeCell ref="Z94:Z97"/>
    <mergeCell ref="AS64:AS93"/>
    <mergeCell ref="AN80:AN81"/>
    <mergeCell ref="AR64:AR93"/>
    <mergeCell ref="AQ92:AQ93"/>
    <mergeCell ref="AP92:AP93"/>
    <mergeCell ref="AQ89:AQ91"/>
    <mergeCell ref="AJ92:AJ93"/>
    <mergeCell ref="AK86:AK88"/>
    <mergeCell ref="AK89:AK91"/>
    <mergeCell ref="AK92:AK93"/>
    <mergeCell ref="AP65:AP85"/>
    <mergeCell ref="BB89:BB91"/>
    <mergeCell ref="BA89:BA91"/>
    <mergeCell ref="K98:K108"/>
    <mergeCell ref="Q94:Q97"/>
    <mergeCell ref="R94:R97"/>
    <mergeCell ref="Q98:Q108"/>
    <mergeCell ref="R98:R108"/>
    <mergeCell ref="AA94:AA97"/>
    <mergeCell ref="AB94:AB97"/>
    <mergeCell ref="AA98:AA108"/>
    <mergeCell ref="AB98:AB108"/>
    <mergeCell ref="U98:U108"/>
    <mergeCell ref="V98:V108"/>
    <mergeCell ref="S94:S97"/>
    <mergeCell ref="T94:T97"/>
    <mergeCell ref="S98:S108"/>
    <mergeCell ref="T98:T108"/>
    <mergeCell ref="Y98:Y108"/>
    <mergeCell ref="K65:K85"/>
    <mergeCell ref="M65:M85"/>
    <mergeCell ref="L65:L85"/>
    <mergeCell ref="H98:H108"/>
    <mergeCell ref="AV42:AV45"/>
    <mergeCell ref="CH15:CH23"/>
    <mergeCell ref="H24:H35"/>
    <mergeCell ref="I24:I35"/>
    <mergeCell ref="J24:J35"/>
    <mergeCell ref="N24:N35"/>
    <mergeCell ref="M24:M35"/>
    <mergeCell ref="L24:L35"/>
    <mergeCell ref="K24:K35"/>
    <mergeCell ref="X24:X35"/>
    <mergeCell ref="W24:W35"/>
    <mergeCell ref="P24:P35"/>
    <mergeCell ref="O24:O35"/>
    <mergeCell ref="AP24:AP35"/>
    <mergeCell ref="AQ24:AQ35"/>
    <mergeCell ref="AR24:AR35"/>
    <mergeCell ref="AS24:AS35"/>
    <mergeCell ref="AX18:AX20"/>
    <mergeCell ref="AY24:AY27"/>
    <mergeCell ref="CH24:CH35"/>
    <mergeCell ref="BI24:BI27"/>
    <mergeCell ref="BJ24:BJ27"/>
    <mergeCell ref="BK24:BK35"/>
    <mergeCell ref="AP89:AP91"/>
    <mergeCell ref="AQ86:AQ88"/>
    <mergeCell ref="AP86:AP88"/>
    <mergeCell ref="T86:T88"/>
    <mergeCell ref="S55:S60"/>
    <mergeCell ref="BC24:BC35"/>
    <mergeCell ref="J94:J97"/>
    <mergeCell ref="K94:K97"/>
    <mergeCell ref="CH37:CH54"/>
    <mergeCell ref="BA37:BA54"/>
    <mergeCell ref="AX46:AX54"/>
    <mergeCell ref="AY46:AY54"/>
    <mergeCell ref="AZ46:AZ54"/>
    <mergeCell ref="AY37:AY39"/>
    <mergeCell ref="AX37:AX39"/>
    <mergeCell ref="AY42:AY45"/>
    <mergeCell ref="AZ42:AZ45"/>
    <mergeCell ref="AX42:AX45"/>
    <mergeCell ref="AZ37:AZ39"/>
    <mergeCell ref="AZ40:AZ41"/>
    <mergeCell ref="AY40:AY41"/>
    <mergeCell ref="AX40:AX41"/>
    <mergeCell ref="BI37:BI39"/>
    <mergeCell ref="BJ37:BJ39"/>
    <mergeCell ref="BK37:BK54"/>
    <mergeCell ref="BL37:BL54"/>
    <mergeCell ref="BM37:BM54"/>
    <mergeCell ref="BI40:BI41"/>
    <mergeCell ref="BJ40:BJ41"/>
    <mergeCell ref="BI42:BI45"/>
    <mergeCell ref="BJ42:BJ45"/>
    <mergeCell ref="BI46:BI54"/>
    <mergeCell ref="BQ37:BQ54"/>
    <mergeCell ref="BR37:BR54"/>
    <mergeCell ref="BN40:BN41"/>
    <mergeCell ref="BO40:BO41"/>
    <mergeCell ref="BN42:BN45"/>
    <mergeCell ref="BO42:BO45"/>
    <mergeCell ref="BN46:BN54"/>
    <mergeCell ref="BO46:BO54"/>
    <mergeCell ref="J61:J63"/>
    <mergeCell ref="I61:I63"/>
    <mergeCell ref="AQ61:AQ63"/>
    <mergeCell ref="AP61:AP63"/>
    <mergeCell ref="H61:H63"/>
    <mergeCell ref="X55:X60"/>
    <mergeCell ref="W55:W60"/>
    <mergeCell ref="P55:P60"/>
    <mergeCell ref="O55:O60"/>
    <mergeCell ref="N55:N60"/>
    <mergeCell ref="M55:M60"/>
    <mergeCell ref="L55:L60"/>
    <mergeCell ref="K55:K60"/>
    <mergeCell ref="J55:J60"/>
    <mergeCell ref="I55:I60"/>
    <mergeCell ref="X61:X63"/>
    <mergeCell ref="W61:W63"/>
    <mergeCell ref="P61:P63"/>
    <mergeCell ref="O61:O63"/>
    <mergeCell ref="N61:N63"/>
    <mergeCell ref="AC55:AC60"/>
    <mergeCell ref="AD55:AD60"/>
    <mergeCell ref="AA61:AA63"/>
    <mergeCell ref="AB61:AB63"/>
    <mergeCell ref="R55:R60"/>
    <mergeCell ref="Q61:Q63"/>
    <mergeCell ref="R61:R63"/>
    <mergeCell ref="CH61:CH63"/>
    <mergeCell ref="BH61:BH63"/>
    <mergeCell ref="BB61:BB63"/>
    <mergeCell ref="BA61:BA63"/>
    <mergeCell ref="AZ61:AZ63"/>
    <mergeCell ref="AQ55:AQ60"/>
    <mergeCell ref="AP55:AP60"/>
    <mergeCell ref="AY61:AY63"/>
    <mergeCell ref="AX61:AX63"/>
    <mergeCell ref="AW61:AW63"/>
    <mergeCell ref="AV61:AV63"/>
    <mergeCell ref="AU61:AU63"/>
    <mergeCell ref="AT61:AT63"/>
    <mergeCell ref="AY58:AY59"/>
    <mergeCell ref="AX58:AX59"/>
    <mergeCell ref="AW58:AW59"/>
    <mergeCell ref="AV58:AV59"/>
    <mergeCell ref="AU58:AU59"/>
    <mergeCell ref="BH55:BH60"/>
    <mergeCell ref="BB55:BB60"/>
    <mergeCell ref="BA55:BA60"/>
    <mergeCell ref="AZ55:AZ57"/>
    <mergeCell ref="BC61:BC63"/>
    <mergeCell ref="CH55:CH60"/>
    <mergeCell ref="BC55:BC60"/>
    <mergeCell ref="AV55:AV57"/>
    <mergeCell ref="AZ58:AZ59"/>
    <mergeCell ref="BD55:BD57"/>
    <mergeCell ref="BD58:BD59"/>
    <mergeCell ref="BG55:BG60"/>
    <mergeCell ref="BG61:BG63"/>
    <mergeCell ref="BF55:BF60"/>
    <mergeCell ref="AW78:AW79"/>
    <mergeCell ref="AV78:AV79"/>
    <mergeCell ref="AU78:AU79"/>
    <mergeCell ref="AT78:AT79"/>
    <mergeCell ref="AZ83:AZ84"/>
    <mergeCell ref="AY83:AY84"/>
    <mergeCell ref="AX83:AX84"/>
    <mergeCell ref="AW83:AW84"/>
    <mergeCell ref="BA65:BA85"/>
    <mergeCell ref="BB65:BB85"/>
    <mergeCell ref="AZ65:AZ70"/>
    <mergeCell ref="AY65:AY70"/>
    <mergeCell ref="AX65:AX70"/>
    <mergeCell ref="AW65:AW70"/>
    <mergeCell ref="AV65:AV70"/>
    <mergeCell ref="AU65:AU70"/>
    <mergeCell ref="AT65:AT70"/>
    <mergeCell ref="AW71:AW75"/>
    <mergeCell ref="AV71:AV75"/>
    <mergeCell ref="AT71:AT75"/>
    <mergeCell ref="AV83:AV84"/>
    <mergeCell ref="AU83:AU84"/>
    <mergeCell ref="AT83:AT84"/>
    <mergeCell ref="AZ78:AZ79"/>
    <mergeCell ref="AW87:AW88"/>
    <mergeCell ref="AV87:AV88"/>
    <mergeCell ref="AU87:AU88"/>
    <mergeCell ref="AT87:AT88"/>
    <mergeCell ref="BH94:BH97"/>
    <mergeCell ref="BB94:BB97"/>
    <mergeCell ref="BA94:BA97"/>
    <mergeCell ref="BG92:BG93"/>
    <mergeCell ref="BG94:BG97"/>
    <mergeCell ref="BG98:BG108"/>
    <mergeCell ref="BC94:BC97"/>
    <mergeCell ref="BC98:BC108"/>
    <mergeCell ref="BC92:BC93"/>
    <mergeCell ref="BD92:BD93"/>
    <mergeCell ref="BD94:BD97"/>
    <mergeCell ref="BD98:BD99"/>
    <mergeCell ref="BD100:BD103"/>
    <mergeCell ref="BE92:BE93"/>
    <mergeCell ref="BE94:BE97"/>
    <mergeCell ref="BE98:BE99"/>
    <mergeCell ref="BE100:BE103"/>
    <mergeCell ref="BF92:BF93"/>
    <mergeCell ref="BF94:BF97"/>
    <mergeCell ref="BF98:BF108"/>
    <mergeCell ref="BC86:BC88"/>
    <mergeCell ref="BC89:BC91"/>
    <mergeCell ref="BD87:BD88"/>
    <mergeCell ref="BE87:BE88"/>
    <mergeCell ref="BG86:BG88"/>
    <mergeCell ref="BF86:BF88"/>
    <mergeCell ref="CH65:CH85"/>
    <mergeCell ref="CH89:CH91"/>
    <mergeCell ref="CH92:CH93"/>
    <mergeCell ref="CH94:CH97"/>
    <mergeCell ref="CH98:CH108"/>
    <mergeCell ref="AW92:AW93"/>
    <mergeCell ref="AV92:AV93"/>
    <mergeCell ref="AU92:AU93"/>
    <mergeCell ref="AU71:AU75"/>
    <mergeCell ref="AZ100:AZ103"/>
    <mergeCell ref="AY100:AY103"/>
    <mergeCell ref="AV98:AV99"/>
    <mergeCell ref="AU98:AU99"/>
    <mergeCell ref="BH98:BH108"/>
    <mergeCell ref="BB98:BB108"/>
    <mergeCell ref="BA98:BA108"/>
    <mergeCell ref="CH86:CH88"/>
    <mergeCell ref="BH86:BH88"/>
    <mergeCell ref="BB86:BB88"/>
    <mergeCell ref="BA86:BA88"/>
    <mergeCell ref="BH92:BH93"/>
    <mergeCell ref="BB92:BB93"/>
    <mergeCell ref="BA92:BA93"/>
    <mergeCell ref="BH89:BH91"/>
    <mergeCell ref="AZ94:AZ97"/>
    <mergeCell ref="AZ98:AZ99"/>
    <mergeCell ref="AY98:AY99"/>
    <mergeCell ref="AX98:AX99"/>
    <mergeCell ref="AW98:AW99"/>
    <mergeCell ref="AX71:AX75"/>
    <mergeCell ref="AZ71:AZ75"/>
    <mergeCell ref="AZ87:AZ88"/>
    <mergeCell ref="BD28:BD31"/>
    <mergeCell ref="BD32:BD35"/>
    <mergeCell ref="BD37:BD39"/>
    <mergeCell ref="BD40:BD41"/>
    <mergeCell ref="BD83:BD84"/>
    <mergeCell ref="BE11:BE12"/>
    <mergeCell ref="BE15:BE17"/>
    <mergeCell ref="BE18:BE20"/>
    <mergeCell ref="BE21:BE23"/>
    <mergeCell ref="BE46:BE54"/>
    <mergeCell ref="BD78:BD79"/>
    <mergeCell ref="BH15:BH23"/>
    <mergeCell ref="BD15:BD17"/>
    <mergeCell ref="BG15:BG23"/>
    <mergeCell ref="BG65:BG85"/>
    <mergeCell ref="BH65:BH85"/>
    <mergeCell ref="BF61:BF63"/>
    <mergeCell ref="BE83:BE84"/>
    <mergeCell ref="BE55:BE57"/>
    <mergeCell ref="BE58:BE59"/>
    <mergeCell ref="BE61:BE63"/>
    <mergeCell ref="BE65:BE70"/>
    <mergeCell ref="BE71:BE75"/>
    <mergeCell ref="BE78:BE79"/>
    <mergeCell ref="BF15:BF23"/>
    <mergeCell ref="BF65:BF85"/>
    <mergeCell ref="BM11:BM12"/>
    <mergeCell ref="BI15:BI17"/>
    <mergeCell ref="BJ15:BJ17"/>
    <mergeCell ref="BK15:BK23"/>
    <mergeCell ref="BL15:BL23"/>
    <mergeCell ref="BM15:BM23"/>
    <mergeCell ref="BI18:BI20"/>
    <mergeCell ref="BJ18:BJ20"/>
    <mergeCell ref="BJ55:BJ57"/>
    <mergeCell ref="BK55:BK60"/>
    <mergeCell ref="BL55:BL60"/>
    <mergeCell ref="BM55:BM60"/>
    <mergeCell ref="BI58:BI59"/>
    <mergeCell ref="BJ58:BJ59"/>
    <mergeCell ref="BJ46:BJ54"/>
    <mergeCell ref="BL11:BL12"/>
    <mergeCell ref="BI11:BI12"/>
    <mergeCell ref="BI55:BI57"/>
    <mergeCell ref="BC65:BC85"/>
    <mergeCell ref="BJ61:BJ63"/>
    <mergeCell ref="BK61:BK63"/>
    <mergeCell ref="BL61:BL63"/>
    <mergeCell ref="BM61:BM63"/>
    <mergeCell ref="BI61:BI63"/>
    <mergeCell ref="BL92:BL93"/>
    <mergeCell ref="BM92:BM93"/>
    <mergeCell ref="BI65:BI70"/>
    <mergeCell ref="BJ65:BJ70"/>
    <mergeCell ref="BK65:BK85"/>
    <mergeCell ref="BL65:BL85"/>
    <mergeCell ref="BM65:BM85"/>
    <mergeCell ref="BJ71:BJ75"/>
    <mergeCell ref="BI78:BI79"/>
    <mergeCell ref="BJ78:BJ79"/>
    <mergeCell ref="BI83:BI84"/>
    <mergeCell ref="BJ83:BJ84"/>
    <mergeCell ref="BI71:BI75"/>
    <mergeCell ref="BK86:BK88"/>
    <mergeCell ref="BL86:BL88"/>
    <mergeCell ref="BM86:BM88"/>
    <mergeCell ref="BI87:BI88"/>
    <mergeCell ref="BJ87:BJ88"/>
    <mergeCell ref="BK89:BK91"/>
    <mergeCell ref="BG89:BG91"/>
    <mergeCell ref="BD61:BD63"/>
    <mergeCell ref="BD65:BD70"/>
    <mergeCell ref="BI98:BI99"/>
    <mergeCell ref="BJ98:BJ99"/>
    <mergeCell ref="AZ92:AZ93"/>
    <mergeCell ref="AY92:AY93"/>
    <mergeCell ref="AX92:AX93"/>
    <mergeCell ref="BF89:BF91"/>
    <mergeCell ref="BK98:BK108"/>
    <mergeCell ref="BL98:BL108"/>
    <mergeCell ref="BM98:BM108"/>
    <mergeCell ref="BI100:BI103"/>
    <mergeCell ref="BJ100:BJ103"/>
    <mergeCell ref="AI89:AI91"/>
    <mergeCell ref="AM89:AM91"/>
    <mergeCell ref="AN104:AN105"/>
    <mergeCell ref="BL89:BL91"/>
    <mergeCell ref="BM89:BM91"/>
    <mergeCell ref="BI92:BI93"/>
    <mergeCell ref="BJ92:BJ93"/>
    <mergeCell ref="BK92:BK93"/>
    <mergeCell ref="BI94:BI97"/>
    <mergeCell ref="BJ94:BJ97"/>
    <mergeCell ref="BK94:BK97"/>
    <mergeCell ref="BL94:BL97"/>
    <mergeCell ref="BM94:BM97"/>
    <mergeCell ref="AT92:AT93"/>
    <mergeCell ref="AU94:AU97"/>
    <mergeCell ref="AY94:AY97"/>
    <mergeCell ref="AX94:AX97"/>
    <mergeCell ref="AW94:AW97"/>
    <mergeCell ref="AV94:AV97"/>
    <mergeCell ref="AT94:AT97"/>
    <mergeCell ref="AX100:AX103"/>
    <mergeCell ref="AM67:AM68"/>
    <mergeCell ref="AK67:AK68"/>
    <mergeCell ref="AJ67:AJ68"/>
    <mergeCell ref="AI67:AI68"/>
    <mergeCell ref="AI86:AI88"/>
    <mergeCell ref="AM86:AM88"/>
    <mergeCell ref="W65:W85"/>
    <mergeCell ref="X15:X23"/>
    <mergeCell ref="W15:W23"/>
    <mergeCell ref="Z15:Z23"/>
    <mergeCell ref="Z24:Z35"/>
    <mergeCell ref="Z37:Z54"/>
    <mergeCell ref="Z55:Z60"/>
    <mergeCell ref="Z61:Z63"/>
    <mergeCell ref="Z65:Z85"/>
    <mergeCell ref="Z86:Z88"/>
    <mergeCell ref="AC61:AC63"/>
    <mergeCell ref="AD61:AD63"/>
    <mergeCell ref="AB15:AB23"/>
    <mergeCell ref="AA24:AA35"/>
    <mergeCell ref="AB24:AB35"/>
    <mergeCell ref="AA37:AA54"/>
    <mergeCell ref="AB37:AB54"/>
    <mergeCell ref="AA55:AA60"/>
    <mergeCell ref="AB55:AB60"/>
    <mergeCell ref="AC24:AC35"/>
    <mergeCell ref="AD24:AD35"/>
    <mergeCell ref="AC37:AC54"/>
    <mergeCell ref="AD37:AD54"/>
    <mergeCell ref="Y55:Y60"/>
    <mergeCell ref="Y61:Y63"/>
    <mergeCell ref="Y65:Y85"/>
    <mergeCell ref="L15:L23"/>
    <mergeCell ref="S37:S54"/>
    <mergeCell ref="V61:V63"/>
    <mergeCell ref="V65:V85"/>
    <mergeCell ref="T55:T60"/>
    <mergeCell ref="S61:S63"/>
    <mergeCell ref="N15:N23"/>
    <mergeCell ref="K15:K23"/>
    <mergeCell ref="P15:P23"/>
    <mergeCell ref="P37:P54"/>
    <mergeCell ref="W37:W54"/>
    <mergeCell ref="X37:X54"/>
    <mergeCell ref="U55:U60"/>
    <mergeCell ref="U61:U63"/>
    <mergeCell ref="U65:U85"/>
    <mergeCell ref="M86:M88"/>
    <mergeCell ref="AE92:AE93"/>
    <mergeCell ref="L61:L63"/>
    <mergeCell ref="K61:K63"/>
    <mergeCell ref="M92:M93"/>
    <mergeCell ref="O92:O93"/>
    <mergeCell ref="P92:P93"/>
    <mergeCell ref="X92:X93"/>
    <mergeCell ref="U92:U93"/>
    <mergeCell ref="S92:S93"/>
    <mergeCell ref="T92:T93"/>
    <mergeCell ref="V92:V93"/>
    <mergeCell ref="Q92:Q93"/>
    <mergeCell ref="R92:R93"/>
    <mergeCell ref="X65:X85"/>
    <mergeCell ref="T24:T35"/>
    <mergeCell ref="T37:T54"/>
    <mergeCell ref="AA11:AA12"/>
    <mergeCell ref="AB11:AB12"/>
    <mergeCell ref="AA15:AA23"/>
    <mergeCell ref="AC11:AC12"/>
    <mergeCell ref="AD11:AD12"/>
    <mergeCell ref="AC15:AC23"/>
    <mergeCell ref="AD15:AD23"/>
    <mergeCell ref="U11:U12"/>
    <mergeCell ref="V11:V12"/>
    <mergeCell ref="Q11:Q12"/>
    <mergeCell ref="R11:R12"/>
    <mergeCell ref="Q15:Q23"/>
    <mergeCell ref="R15:R23"/>
    <mergeCell ref="Q24:Q35"/>
    <mergeCell ref="R24:R35"/>
    <mergeCell ref="Q37:Q54"/>
    <mergeCell ref="R37:R54"/>
    <mergeCell ref="V15:V23"/>
    <mergeCell ref="V24:V35"/>
    <mergeCell ref="V37:V54"/>
    <mergeCell ref="S11:S12"/>
    <mergeCell ref="S15:S23"/>
    <mergeCell ref="S24:S35"/>
    <mergeCell ref="T15:T23"/>
    <mergeCell ref="U15:U23"/>
    <mergeCell ref="U24:U35"/>
    <mergeCell ref="U37:U54"/>
    <mergeCell ref="Y24:Y35"/>
    <mergeCell ref="Y37:Y54"/>
    <mergeCell ref="Y86:Y88"/>
    <mergeCell ref="AC89:AC91"/>
    <mergeCell ref="AD89:AD91"/>
    <mergeCell ref="AC92:AC93"/>
    <mergeCell ref="AD92:AD93"/>
    <mergeCell ref="P86:P88"/>
    <mergeCell ref="Q86:Q88"/>
    <mergeCell ref="R86:R88"/>
    <mergeCell ref="Q89:Q91"/>
    <mergeCell ref="R89:R91"/>
    <mergeCell ref="P89:P91"/>
    <mergeCell ref="S89:S91"/>
    <mergeCell ref="T89:T91"/>
    <mergeCell ref="T61:T63"/>
    <mergeCell ref="S65:S85"/>
    <mergeCell ref="T65:T85"/>
    <mergeCell ref="S86:S88"/>
    <mergeCell ref="BX24:BX27"/>
    <mergeCell ref="BY24:BY27"/>
    <mergeCell ref="BZ24:BZ35"/>
    <mergeCell ref="CA24:CA35"/>
    <mergeCell ref="CB24:CB35"/>
    <mergeCell ref="BX28:BX31"/>
    <mergeCell ref="BY28:BY31"/>
    <mergeCell ref="BX11:BX12"/>
    <mergeCell ref="BY11:BY12"/>
    <mergeCell ref="BZ11:BZ12"/>
    <mergeCell ref="CA11:CA12"/>
    <mergeCell ref="CB11:CB12"/>
    <mergeCell ref="BX15:BX17"/>
    <mergeCell ref="BY15:BY17"/>
    <mergeCell ref="BZ15:BZ23"/>
    <mergeCell ref="CA15:CA23"/>
    <mergeCell ref="CB15:CB23"/>
    <mergeCell ref="BX18:BX20"/>
    <mergeCell ref="BY18:BY20"/>
    <mergeCell ref="BZ55:BZ60"/>
    <mergeCell ref="CA55:CA60"/>
    <mergeCell ref="CB55:CB60"/>
    <mergeCell ref="BX58:BX59"/>
    <mergeCell ref="BY58:BY59"/>
    <mergeCell ref="BX61:BX63"/>
    <mergeCell ref="BY61:BY63"/>
    <mergeCell ref="BZ61:BZ63"/>
    <mergeCell ref="CA61:CA63"/>
    <mergeCell ref="CB61:CB63"/>
    <mergeCell ref="BZ89:BZ91"/>
    <mergeCell ref="CA89:CA91"/>
    <mergeCell ref="CB89:CB91"/>
    <mergeCell ref="BX92:BX93"/>
    <mergeCell ref="BY92:BY93"/>
    <mergeCell ref="BZ92:BZ93"/>
    <mergeCell ref="BX65:BX70"/>
    <mergeCell ref="BY65:BY70"/>
    <mergeCell ref="BZ65:BZ85"/>
    <mergeCell ref="CA65:CA85"/>
    <mergeCell ref="CB65:CB85"/>
    <mergeCell ref="BX71:BX75"/>
    <mergeCell ref="BY71:BY75"/>
    <mergeCell ref="BX78:BX79"/>
    <mergeCell ref="BY78:BY79"/>
    <mergeCell ref="BX83:BX84"/>
    <mergeCell ref="BY83:BY84"/>
    <mergeCell ref="CA92:CA93"/>
    <mergeCell ref="CB92:CB93"/>
    <mergeCell ref="BX94:BX97"/>
    <mergeCell ref="BY94:BY97"/>
    <mergeCell ref="BZ94:BZ97"/>
    <mergeCell ref="CA94:CA97"/>
    <mergeCell ref="CB94:CB97"/>
    <mergeCell ref="BX98:BX99"/>
    <mergeCell ref="BY98:BY99"/>
    <mergeCell ref="BZ98:BZ108"/>
    <mergeCell ref="CA98:CA108"/>
    <mergeCell ref="CB98:CB108"/>
    <mergeCell ref="BX100:BX103"/>
    <mergeCell ref="BY100:BY103"/>
    <mergeCell ref="BX32:BX35"/>
    <mergeCell ref="BY32:BY35"/>
    <mergeCell ref="BX37:BX39"/>
    <mergeCell ref="BY37:BY39"/>
    <mergeCell ref="BZ37:BZ54"/>
    <mergeCell ref="CA37:CA54"/>
    <mergeCell ref="CB37:CB54"/>
    <mergeCell ref="BX40:BX41"/>
    <mergeCell ref="BY40:BY41"/>
    <mergeCell ref="BX42:BX45"/>
    <mergeCell ref="BY42:BY45"/>
    <mergeCell ref="BX46:BX54"/>
    <mergeCell ref="BY46:BY54"/>
    <mergeCell ref="BZ86:BZ88"/>
    <mergeCell ref="CA86:CA88"/>
    <mergeCell ref="CB86:CB88"/>
    <mergeCell ref="BX87:BX88"/>
    <mergeCell ref="BY87:BY88"/>
    <mergeCell ref="BX55:BX57"/>
    <mergeCell ref="BY55:BY57"/>
    <mergeCell ref="AL80:AL81"/>
    <mergeCell ref="AL92:AL93"/>
    <mergeCell ref="AE37:AE54"/>
    <mergeCell ref="AF37:AF54"/>
    <mergeCell ref="AE55:AE60"/>
    <mergeCell ref="AF55:AF60"/>
    <mergeCell ref="AE61:AE63"/>
    <mergeCell ref="AF61:AF63"/>
    <mergeCell ref="AE65:AE85"/>
    <mergeCell ref="AF65:AF85"/>
    <mergeCell ref="AE86:AE88"/>
    <mergeCell ref="AF86:AF88"/>
    <mergeCell ref="K10:AH10"/>
    <mergeCell ref="AF11:AF12"/>
    <mergeCell ref="AE11:AE12"/>
    <mergeCell ref="AH11:AH12"/>
    <mergeCell ref="AG11:AG12"/>
    <mergeCell ref="AE15:AE23"/>
    <mergeCell ref="AF15:AF23"/>
    <mergeCell ref="AE24:AE35"/>
    <mergeCell ref="AF24:AF35"/>
    <mergeCell ref="AC65:AC85"/>
    <mergeCell ref="AD65:AD85"/>
    <mergeCell ref="AC86:AC88"/>
    <mergeCell ref="AD86:AD88"/>
    <mergeCell ref="AB65:AB85"/>
    <mergeCell ref="AA86:AA88"/>
    <mergeCell ref="AB86:AB88"/>
    <mergeCell ref="Q55:Q60"/>
    <mergeCell ref="Y11:Y12"/>
    <mergeCell ref="Z11:Z12"/>
    <mergeCell ref="Y15:Y23"/>
  </mergeCells>
  <printOptions verticalCentered="1"/>
  <pageMargins left="0.11811023622047245" right="0.11811023622047245" top="0.19685039370078741" bottom="0.15748031496062992" header="0.11811023622047245" footer="0.11811023622047245"/>
  <pageSetup scale="1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7:E19"/>
  <sheetViews>
    <sheetView workbookViewId="0">
      <selection activeCell="H14" sqref="H14"/>
    </sheetView>
  </sheetViews>
  <sheetFormatPr baseColWidth="10" defaultRowHeight="15" x14ac:dyDescent="0.25"/>
  <cols>
    <col min="4" max="4" width="39.7109375" customWidth="1"/>
  </cols>
  <sheetData>
    <row r="7" spans="2:5" x14ac:dyDescent="0.25">
      <c r="B7" t="s">
        <v>113</v>
      </c>
    </row>
    <row r="9" spans="2:5" x14ac:dyDescent="0.25">
      <c r="D9" s="31" t="s">
        <v>122</v>
      </c>
      <c r="E9" s="32">
        <v>2018</v>
      </c>
    </row>
    <row r="10" spans="2:5" ht="38.25" x14ac:dyDescent="0.25">
      <c r="D10" s="23" t="s">
        <v>77</v>
      </c>
      <c r="E10" s="30"/>
    </row>
    <row r="11" spans="2:5" ht="25.5" x14ac:dyDescent="0.25">
      <c r="D11" s="23" t="s">
        <v>71</v>
      </c>
      <c r="E11" s="30"/>
    </row>
    <row r="12" spans="2:5" ht="25.5" x14ac:dyDescent="0.25">
      <c r="D12" s="23" t="s">
        <v>72</v>
      </c>
      <c r="E12" s="30"/>
    </row>
    <row r="13" spans="2:5" ht="25.5" x14ac:dyDescent="0.25">
      <c r="D13" s="23" t="s">
        <v>73</v>
      </c>
      <c r="E13" s="30"/>
    </row>
    <row r="14" spans="2:5" ht="25.5" x14ac:dyDescent="0.25">
      <c r="D14" s="23" t="s">
        <v>78</v>
      </c>
      <c r="E14" s="30"/>
    </row>
    <row r="15" spans="2:5" ht="38.25" x14ac:dyDescent="0.25">
      <c r="D15" s="23" t="s">
        <v>76</v>
      </c>
      <c r="E15" s="30"/>
    </row>
    <row r="16" spans="2:5" ht="38.25" x14ac:dyDescent="0.25">
      <c r="D16" s="23" t="s">
        <v>74</v>
      </c>
      <c r="E16" s="30"/>
    </row>
    <row r="17" spans="4:5" ht="38.25" x14ac:dyDescent="0.25">
      <c r="D17" s="23" t="s">
        <v>75</v>
      </c>
      <c r="E17" s="30"/>
    </row>
    <row r="18" spans="4:5" ht="25.5" x14ac:dyDescent="0.25">
      <c r="D18" s="23" t="s">
        <v>80</v>
      </c>
      <c r="E18" s="30"/>
    </row>
    <row r="19" spans="4:5" ht="25.5" x14ac:dyDescent="0.25">
      <c r="D19" s="23" t="s">
        <v>79</v>
      </c>
      <c r="E19" s="3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IMCY</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CORTAZAR</dc:creator>
  <cp:lastModifiedBy>CALIDAD</cp:lastModifiedBy>
  <cp:lastPrinted>2018-11-16T15:06:12Z</cp:lastPrinted>
  <dcterms:created xsi:type="dcterms:W3CDTF">2017-08-15T20:45:26Z</dcterms:created>
  <dcterms:modified xsi:type="dcterms:W3CDTF">2018-11-21T16:12:33Z</dcterms:modified>
</cp:coreProperties>
</file>