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DF0" lockStructure="1"/>
  <bookViews>
    <workbookView xWindow="0" yWindow="0" windowWidth="20490" windowHeight="7005"/>
  </bookViews>
  <sheets>
    <sheet name="IMCY" sheetId="1" r:id="rId1"/>
    <sheet name="Hoja1" sheetId="2" r:id="rId2"/>
  </sheets>
  <definedNames>
    <definedName name="_xlnm._FilterDatabase" localSheetId="0" hidden="1">IMCY!$AS$12:$AT$109</definedName>
  </definedNames>
  <calcPr calcId="145621"/>
</workbook>
</file>

<file path=xl/calcChain.xml><?xml version="1.0" encoding="utf-8"?>
<calcChain xmlns="http://schemas.openxmlformats.org/spreadsheetml/2006/main">
  <c r="AC24" i="1" l="1"/>
  <c r="AD24" i="1"/>
  <c r="AH74" i="1" l="1"/>
  <c r="AH70" i="1"/>
  <c r="AH69" i="1"/>
  <c r="BV78" i="1"/>
  <c r="BV81" i="1"/>
  <c r="BV83" i="1"/>
  <c r="BV100" i="1"/>
  <c r="BV109" i="1"/>
  <c r="BU37" i="1"/>
  <c r="BU60" i="1"/>
  <c r="BU42" i="1"/>
  <c r="BX37" i="1"/>
  <c r="BX24" i="1"/>
  <c r="AH84" i="1"/>
  <c r="BX98" i="1"/>
  <c r="BX94" i="1"/>
  <c r="BX93" i="1"/>
  <c r="BX92" i="1"/>
  <c r="BX89" i="1"/>
  <c r="BX86" i="1"/>
  <c r="BX65" i="1"/>
  <c r="BX64" i="1"/>
  <c r="BX55" i="1"/>
  <c r="BX36" i="1"/>
  <c r="BX15" i="1"/>
  <c r="BW98" i="1"/>
  <c r="BW94" i="1"/>
  <c r="BW92" i="1"/>
  <c r="BY92" i="1"/>
  <c r="BW89" i="1"/>
  <c r="BW86" i="1"/>
  <c r="BY86" i="1"/>
  <c r="BW65" i="1"/>
  <c r="BW64" i="1"/>
  <c r="BY64" i="1"/>
  <c r="BW55" i="1"/>
  <c r="BW37" i="1"/>
  <c r="BW36" i="1"/>
  <c r="BW24" i="1"/>
  <c r="BY24" i="1"/>
  <c r="BW15" i="1"/>
  <c r="BU109" i="1"/>
  <c r="AB109" i="1"/>
  <c r="AC92" i="1"/>
  <c r="AD92" i="1"/>
  <c r="AC89" i="1"/>
  <c r="AD89" i="1"/>
  <c r="AC86" i="1"/>
  <c r="AD86" i="1"/>
  <c r="AC64" i="1"/>
  <c r="AD64" i="1"/>
  <c r="AD37" i="1"/>
  <c r="AD36" i="1"/>
  <c r="AH15" i="1"/>
  <c r="AH18" i="1"/>
  <c r="AH21" i="1"/>
  <c r="BY98" i="1"/>
  <c r="BY94" i="1"/>
  <c r="BY37" i="1"/>
  <c r="BY15" i="1"/>
  <c r="BY36" i="1"/>
  <c r="BY55" i="1"/>
  <c r="BY65" i="1"/>
  <c r="BY89" i="1"/>
  <c r="BW109" i="1"/>
  <c r="BX109" i="1"/>
  <c r="AC15" i="1"/>
  <c r="AD15" i="1"/>
  <c r="BY109" i="1"/>
  <c r="AH77" i="1"/>
  <c r="AH33" i="1"/>
  <c r="BQ100" i="1"/>
  <c r="BR65" i="1"/>
  <c r="BQ109" i="1"/>
  <c r="BP109" i="1"/>
  <c r="BS98" i="1"/>
  <c r="BR98" i="1"/>
  <c r="BS94" i="1"/>
  <c r="BR94" i="1"/>
  <c r="BS93" i="1"/>
  <c r="BS92" i="1"/>
  <c r="BR92" i="1"/>
  <c r="BS89" i="1"/>
  <c r="BR89" i="1"/>
  <c r="BS86" i="1"/>
  <c r="BR86" i="1"/>
  <c r="BS65" i="1"/>
  <c r="BS64" i="1"/>
  <c r="BR64" i="1"/>
  <c r="BS55" i="1"/>
  <c r="BR55" i="1"/>
  <c r="BS37" i="1"/>
  <c r="BR37" i="1"/>
  <c r="BS36" i="1"/>
  <c r="BR36" i="1"/>
  <c r="BS24" i="1"/>
  <c r="BR24" i="1"/>
  <c r="BS15" i="1"/>
  <c r="BR15" i="1"/>
  <c r="BS109" i="1"/>
  <c r="BT24" i="1"/>
  <c r="BT37" i="1"/>
  <c r="BT64" i="1"/>
  <c r="BT86" i="1"/>
  <c r="BT92" i="1"/>
  <c r="BT98" i="1"/>
  <c r="BR109" i="1"/>
  <c r="BT36" i="1"/>
  <c r="BT55" i="1"/>
  <c r="BT65" i="1"/>
  <c r="BT89" i="1"/>
  <c r="BT94" i="1"/>
  <c r="BT15" i="1"/>
  <c r="BT109" i="1"/>
  <c r="BN65" i="1"/>
  <c r="BN86" i="1"/>
  <c r="BN37" i="1"/>
  <c r="BN36" i="1"/>
  <c r="BM98" i="1"/>
  <c r="BM94" i="1"/>
  <c r="BN93" i="1"/>
  <c r="BN92" i="1"/>
  <c r="BM92" i="1"/>
  <c r="BN89" i="1"/>
  <c r="BM89" i="1"/>
  <c r="BM86" i="1"/>
  <c r="BM65" i="1"/>
  <c r="BN64" i="1"/>
  <c r="BM64" i="1"/>
  <c r="BN55" i="1"/>
  <c r="BM55" i="1"/>
  <c r="BM37" i="1"/>
  <c r="BM36" i="1"/>
  <c r="BN24" i="1"/>
  <c r="BM24" i="1"/>
  <c r="BN15" i="1"/>
  <c r="BM15" i="1"/>
  <c r="BK109" i="1"/>
  <c r="BO24" i="1"/>
  <c r="BO37" i="1"/>
  <c r="BO64" i="1"/>
  <c r="BO86" i="1"/>
  <c r="BO92" i="1"/>
  <c r="BO36" i="1"/>
  <c r="BO55" i="1"/>
  <c r="BO89" i="1"/>
  <c r="BO15" i="1"/>
  <c r="BM109" i="1"/>
  <c r="AX15" i="1"/>
  <c r="AY15" i="1"/>
  <c r="BC15" i="1"/>
  <c r="BD15" i="1"/>
  <c r="BH15" i="1"/>
  <c r="BI15" i="1"/>
  <c r="AL16" i="1"/>
  <c r="AL22" i="1"/>
  <c r="AL23" i="1"/>
  <c r="AX24" i="1"/>
  <c r="AY24" i="1"/>
  <c r="BC24" i="1"/>
  <c r="BD24" i="1"/>
  <c r="BH24" i="1"/>
  <c r="BI24" i="1"/>
  <c r="AL27" i="1"/>
  <c r="AH28" i="1"/>
  <c r="AH24" i="1"/>
  <c r="AH32" i="1"/>
  <c r="AH29" i="1"/>
  <c r="AX36" i="1"/>
  <c r="AY36" i="1"/>
  <c r="BC36" i="1"/>
  <c r="BD36" i="1"/>
  <c r="BH36" i="1"/>
  <c r="BI36" i="1"/>
  <c r="AV37" i="1"/>
  <c r="AX37" i="1"/>
  <c r="AY37" i="1"/>
  <c r="BC37" i="1"/>
  <c r="BD37" i="1"/>
  <c r="BH37" i="1"/>
  <c r="BI37" i="1"/>
  <c r="AX55" i="1"/>
  <c r="AY55" i="1"/>
  <c r="BC55" i="1"/>
  <c r="BD55" i="1"/>
  <c r="BH55" i="1"/>
  <c r="BI55" i="1"/>
  <c r="AH57" i="1"/>
  <c r="AC55" i="1"/>
  <c r="AD55" i="1"/>
  <c r="AH63" i="1"/>
  <c r="AC61" i="1"/>
  <c r="AD61" i="1"/>
  <c r="AV64" i="1"/>
  <c r="AX64" i="1"/>
  <c r="AY64" i="1"/>
  <c r="BC64" i="1"/>
  <c r="BD64" i="1"/>
  <c r="BH64" i="1"/>
  <c r="BI64" i="1"/>
  <c r="AX65" i="1"/>
  <c r="AY65" i="1"/>
  <c r="BC65" i="1"/>
  <c r="BD65" i="1"/>
  <c r="BH65" i="1"/>
  <c r="AH71" i="1"/>
  <c r="AL71" i="1"/>
  <c r="AL73" i="1"/>
  <c r="AL74" i="1"/>
  <c r="BG77" i="1"/>
  <c r="AH78" i="1"/>
  <c r="BG78" i="1"/>
  <c r="AH80" i="1"/>
  <c r="AL81" i="1"/>
  <c r="BG81" i="1"/>
  <c r="AL82" i="1"/>
  <c r="BG82" i="1"/>
  <c r="AL83" i="1"/>
  <c r="AL85" i="1"/>
  <c r="BG85" i="1"/>
  <c r="AX86" i="1"/>
  <c r="AY86" i="1"/>
  <c r="BC86" i="1"/>
  <c r="BD86" i="1"/>
  <c r="BH86" i="1"/>
  <c r="BI86" i="1"/>
  <c r="BD87" i="1"/>
  <c r="BI87" i="1"/>
  <c r="BD88" i="1"/>
  <c r="BI88" i="1"/>
  <c r="AX89" i="1"/>
  <c r="AY89" i="1"/>
  <c r="BC89" i="1"/>
  <c r="BD89" i="1"/>
  <c r="BH89" i="1"/>
  <c r="BI89" i="1"/>
  <c r="AL92" i="1"/>
  <c r="AX92" i="1"/>
  <c r="AY92" i="1"/>
  <c r="BC92" i="1"/>
  <c r="BD92" i="1"/>
  <c r="BH92" i="1"/>
  <c r="BI92" i="1"/>
  <c r="BD93" i="1"/>
  <c r="BI93" i="1"/>
  <c r="AH94" i="1"/>
  <c r="AC94" i="1"/>
  <c r="AD94" i="1"/>
  <c r="AL94" i="1"/>
  <c r="AX94" i="1"/>
  <c r="AY94" i="1"/>
  <c r="BC94" i="1"/>
  <c r="BD94" i="1"/>
  <c r="BG94" i="1"/>
  <c r="BH94" i="1"/>
  <c r="CD94" i="1"/>
  <c r="AX98" i="1"/>
  <c r="AY98" i="1"/>
  <c r="BB98" i="1"/>
  <c r="BD98" i="1"/>
  <c r="BC98" i="1"/>
  <c r="BH98" i="1"/>
  <c r="AH99" i="1"/>
  <c r="AH100" i="1"/>
  <c r="BG100" i="1"/>
  <c r="AH102" i="1"/>
  <c r="AH103" i="1"/>
  <c r="AH104" i="1"/>
  <c r="AL104" i="1"/>
  <c r="AU109" i="1"/>
  <c r="AV109" i="1"/>
  <c r="AW109" i="1"/>
  <c r="BA109" i="1"/>
  <c r="BF109" i="1"/>
  <c r="AH76" i="1"/>
  <c r="BB109" i="1"/>
  <c r="AH101" i="1"/>
  <c r="AH98" i="1"/>
  <c r="AH67" i="1"/>
  <c r="BG98" i="1"/>
  <c r="BG109" i="1"/>
  <c r="AL109" i="1"/>
  <c r="AZ36" i="1"/>
  <c r="AZ86" i="1"/>
  <c r="BE65" i="1"/>
  <c r="BJ36" i="1"/>
  <c r="BE36" i="1"/>
  <c r="BL100" i="1"/>
  <c r="BI94" i="1"/>
  <c r="BJ94" i="1"/>
  <c r="BL94" i="1"/>
  <c r="AZ94" i="1"/>
  <c r="BE92" i="1"/>
  <c r="AZ92" i="1"/>
  <c r="BJ89" i="1"/>
  <c r="AZ89" i="1"/>
  <c r="BE86" i="1"/>
  <c r="AZ64" i="1"/>
  <c r="BJ55" i="1"/>
  <c r="AZ55" i="1"/>
  <c r="BJ24" i="1"/>
  <c r="AZ24" i="1"/>
  <c r="AY109" i="1"/>
  <c r="AZ98" i="1"/>
  <c r="BE94" i="1"/>
  <c r="BJ64" i="1"/>
  <c r="BE64" i="1"/>
  <c r="BC109" i="1"/>
  <c r="BE37" i="1"/>
  <c r="BE15" i="1"/>
  <c r="AZ15" i="1"/>
  <c r="BE24" i="1"/>
  <c r="BJ15" i="1"/>
  <c r="BE98" i="1"/>
  <c r="BJ92" i="1"/>
  <c r="BE89" i="1"/>
  <c r="BJ86" i="1"/>
  <c r="BI65" i="1"/>
  <c r="BJ65" i="1"/>
  <c r="AZ65" i="1"/>
  <c r="BE55" i="1"/>
  <c r="BJ37" i="1"/>
  <c r="AX109" i="1"/>
  <c r="AZ37" i="1"/>
  <c r="BH109" i="1"/>
  <c r="BD109" i="1"/>
  <c r="AC65" i="1"/>
  <c r="AD65" i="1"/>
  <c r="AC98" i="1"/>
  <c r="AD98" i="1"/>
  <c r="AD109" i="1"/>
  <c r="Z109" i="1"/>
  <c r="BI98" i="1"/>
  <c r="BJ98" i="1"/>
  <c r="BL109" i="1"/>
  <c r="BN98" i="1"/>
  <c r="BO98" i="1"/>
  <c r="BO65" i="1"/>
  <c r="BI109" i="1"/>
  <c r="BJ109" i="1"/>
  <c r="BN94" i="1"/>
  <c r="AZ109" i="1"/>
  <c r="BE109" i="1"/>
  <c r="X109" i="1"/>
  <c r="BN109" i="1"/>
  <c r="BO109" i="1"/>
  <c r="BO94" i="1"/>
</calcChain>
</file>

<file path=xl/comments1.xml><?xml version="1.0" encoding="utf-8"?>
<comments xmlns="http://schemas.openxmlformats.org/spreadsheetml/2006/main">
  <authors>
    <author>Jose</author>
  </authors>
  <commentList>
    <comment ref="BA21" authorId="0">
      <text>
        <r>
          <rPr>
            <b/>
            <sz val="9"/>
            <color indexed="81"/>
            <rFont val="Tahoma"/>
            <family val="2"/>
          </rPr>
          <t>Jose:</t>
        </r>
        <r>
          <rPr>
            <sz val="9"/>
            <color indexed="81"/>
            <rFont val="Tahoma"/>
            <family val="2"/>
          </rPr>
          <t xml:space="preserve">
no corresponde a la apropiacion de las 3 cuentas</t>
        </r>
      </text>
    </comment>
    <comment ref="W36" authorId="0">
      <text>
        <r>
          <rPr>
            <b/>
            <sz val="9"/>
            <color indexed="81"/>
            <rFont val="Tahoma"/>
            <family val="2"/>
          </rPr>
          <t>Jose:</t>
        </r>
        <r>
          <rPr>
            <sz val="9"/>
            <color indexed="81"/>
            <rFont val="Tahoma"/>
            <family val="2"/>
          </rPr>
          <t xml:space="preserve">
O la actividad esta mal o el cumplimiento de la meta esta mal</t>
        </r>
      </text>
    </comment>
    <comment ref="AJ69" authorId="0">
      <text>
        <r>
          <rPr>
            <b/>
            <sz val="9"/>
            <color indexed="81"/>
            <rFont val="Tahoma"/>
            <family val="2"/>
          </rPr>
          <t>Jose:</t>
        </r>
        <r>
          <rPr>
            <sz val="9"/>
            <color indexed="81"/>
            <rFont val="Tahoma"/>
            <family val="2"/>
          </rPr>
          <t xml:space="preserve">
La informaci´pn no corresponde con el avance</t>
        </r>
      </text>
    </comment>
    <comment ref="AP94" authorId="0">
      <text>
        <r>
          <rPr>
            <b/>
            <sz val="9"/>
            <color indexed="81"/>
            <rFont val="Tahoma"/>
            <family val="2"/>
          </rPr>
          <t>Jose:</t>
        </r>
        <r>
          <rPr>
            <sz val="9"/>
            <color indexed="81"/>
            <rFont val="Tahoma"/>
            <family val="2"/>
          </rPr>
          <t xml:space="preserve">
Viabilidades no corresponden</t>
        </r>
      </text>
    </comment>
  </commentList>
</comments>
</file>

<file path=xl/sharedStrings.xml><?xml version="1.0" encoding="utf-8"?>
<sst xmlns="http://schemas.openxmlformats.org/spreadsheetml/2006/main" count="622" uniqueCount="408">
  <si>
    <r>
      <rPr>
        <b/>
        <sz val="12"/>
        <color rgb="FF000000"/>
        <rFont val="Arial"/>
        <family val="2"/>
      </rPr>
      <t>VISION</t>
    </r>
    <r>
      <rPr>
        <sz val="12"/>
        <color rgb="FF000000"/>
        <rFont val="Arial"/>
        <family val="2"/>
      </rPr>
      <t>: El Municipio de Yumbo al año 2019, basado en sus potencialidades de localización geográfica, plataforma empresarial, capital humano y oferta ambiental; soportado en los pilares de Educación, Cultura y Deporte,  será reconocido como un territorio de paz con oportunidades para la gente; pacifico, educador, saludable, incluyente, seguro, tolerante, equitativo, ordenado, con gobernanza, articulado regional y nacionalmente.</t>
    </r>
  </si>
  <si>
    <r>
      <rPr>
        <b/>
        <sz val="12"/>
        <color rgb="FF000000"/>
        <rFont val="Arial"/>
        <family val="2"/>
      </rPr>
      <t>OBJETIVO GENERAL</t>
    </r>
    <r>
      <rPr>
        <sz val="12"/>
        <color rgb="FF000000"/>
        <rFont val="Arial"/>
        <family val="2"/>
      </rPr>
      <t>: Generar las condiciones de desarrollo sustentable que permita avanzar en la construcción de un municipio pacífico, incluyente, competitivo, educador e integrado territorialmente con oportunidades para la gente.</t>
    </r>
  </si>
  <si>
    <r>
      <rPr>
        <b/>
        <sz val="12"/>
        <color rgb="FF000000"/>
        <rFont val="Arial"/>
        <family val="2"/>
      </rPr>
      <t>LINEA ESTRATEGICA</t>
    </r>
    <r>
      <rPr>
        <sz val="12"/>
        <color rgb="FF000000"/>
        <rFont val="Arial"/>
        <family val="2"/>
      </rPr>
      <t>: Yumbo Territorio de Oportunidades para la movilidad social.</t>
    </r>
  </si>
  <si>
    <r>
      <rPr>
        <b/>
        <sz val="12"/>
        <color rgb="FF000000"/>
        <rFont val="Arial"/>
        <family val="2"/>
      </rPr>
      <t>OBJETIVO ESTRATEGICO</t>
    </r>
    <r>
      <rPr>
        <sz val="12"/>
        <color rgb="FF000000"/>
        <rFont val="Arial"/>
        <family val="2"/>
      </rPr>
      <t>: Generar las oportunidades de Desarrollo Humano Integral para superar las brechas de la pobreza y avanzar en la inclusión y movilidad social.</t>
    </r>
  </si>
  <si>
    <r>
      <rPr>
        <b/>
        <sz val="12"/>
        <color rgb="FF000000"/>
        <rFont val="Arial"/>
        <family val="2"/>
      </rPr>
      <t>ESTRATEGIA</t>
    </r>
    <r>
      <rPr>
        <sz val="12"/>
        <color rgb="FF000000"/>
        <rFont val="Arial"/>
        <family val="2"/>
      </rPr>
      <t xml:space="preserve">: Ampliar la oferta social para la atención de la población vulnerable promoviendo la movilidad social. </t>
    </r>
  </si>
  <si>
    <r>
      <rPr>
        <b/>
        <sz val="12"/>
        <color rgb="FF000000"/>
        <rFont val="Arial"/>
        <family val="2"/>
      </rPr>
      <t>OBEJTIVOS ESPECIFICOS</t>
    </r>
    <r>
      <rPr>
        <sz val="12"/>
        <color rgb="FF000000"/>
        <rFont val="Arial"/>
        <family val="2"/>
      </rPr>
      <t>:
- Vincular la población a través de las diferentes expresiones y manifestaciones artísticas y culturales, permitiendo fortalecer la identidad cultural y generando oportunidades de equidad.</t>
    </r>
  </si>
  <si>
    <t>SECTOR</t>
  </si>
  <si>
    <t>PROGRAMA</t>
  </si>
  <si>
    <t>SUBPROGRAMA</t>
  </si>
  <si>
    <t xml:space="preserve">META PRODUCTO </t>
  </si>
  <si>
    <t>TIPO DE META Incremento, Reducción o Mantenimiento</t>
  </si>
  <si>
    <t>INDICADORES</t>
  </si>
  <si>
    <t xml:space="preserve">ACTIVIDADES </t>
  </si>
  <si>
    <t>SECRETARIA RESPONSABLE / CORRESPONSABLE (S)</t>
  </si>
  <si>
    <t>FUNCIONARIO (S) RESPONSABLE (S)</t>
  </si>
  <si>
    <t>PROYECTO</t>
  </si>
  <si>
    <t>OBSERVACIONES</t>
  </si>
  <si>
    <t>INDICADOR</t>
  </si>
  <si>
    <t>LINEA BASE 2015</t>
  </si>
  <si>
    <t>CANTIDAD DEL CUATRIENIO</t>
  </si>
  <si>
    <t xml:space="preserve">Yumbo, territorio de oportunidades culturales </t>
  </si>
  <si>
    <t>Infraestructura artística y cultural para la gente</t>
  </si>
  <si>
    <t xml:space="preserve">Adecuar 4 espacios para garantizar el desarrollo artístico y cultural del Instituto Municipal de Cultura, IMCY. </t>
  </si>
  <si>
    <t>MI</t>
  </si>
  <si>
    <t>Número de espacios adecuados</t>
  </si>
  <si>
    <t>IMCY</t>
  </si>
  <si>
    <t>Albeiro Gutierrez Ayala /</t>
  </si>
  <si>
    <t>Meta cumplida en la vigencia 2016</t>
  </si>
  <si>
    <t xml:space="preserve">Formular 1 Plan Municipal de Infraestructura Artística y Cultural. </t>
  </si>
  <si>
    <t>Plan municipal de infraestructura formulado</t>
  </si>
  <si>
    <t xml:space="preserve">Implementar el 100% de la fase de corto plazo del Plan Municipal de Infraestructura Artística y Cultural. </t>
  </si>
  <si>
    <t>Porcentaje de implementación</t>
  </si>
  <si>
    <t>Yumbo, Territorio de Conservación y salvaguardia del Patrimonio Cultural</t>
  </si>
  <si>
    <t xml:space="preserve">Implementar 1 programa para la Gestión, Protección, Salvaguarda y Promoción del Patrimonio Cultural. </t>
  </si>
  <si>
    <t>MM</t>
  </si>
  <si>
    <t>Programa implementado</t>
  </si>
  <si>
    <t>Formación y capacitación artística y cultural para un territorio de paz y oportunidades</t>
  </si>
  <si>
    <t xml:space="preserve">Aumentar a 30 el número de graduados en la escuela de Artes Integradas. </t>
  </si>
  <si>
    <t>Número de Graduados en la escuela de Artes Integradas</t>
  </si>
  <si>
    <t xml:space="preserve">Desarrollar 18 talleres de formación artística. </t>
  </si>
  <si>
    <t>Número de talleres de formación artística desarrollados</t>
  </si>
  <si>
    <t xml:space="preserve">Desarrollar 1 Programa de fortalecimiento y promoción artística y cultural.  </t>
  </si>
  <si>
    <t>Programa Desarrollado</t>
  </si>
  <si>
    <t xml:space="preserve">Implementar 1 sistema de seguimiento y evaluación para el mejoramiento continuo de la calidad del proceso formativo institucional </t>
  </si>
  <si>
    <t>Sistema de Seguimiento y evaluación implementado</t>
  </si>
  <si>
    <t>Fomento y difusión artística y cultural para un territorio de oportunidades</t>
  </si>
  <si>
    <t xml:space="preserve">Fomentar la creación de 4 empresas culturales. </t>
  </si>
  <si>
    <t>Número de empresas culturales creadas</t>
  </si>
  <si>
    <t>Implementar 1 programa de promoción y circulación artística y cultural.</t>
  </si>
  <si>
    <t xml:space="preserve"> Programa implementado</t>
  </si>
  <si>
    <t xml:space="preserve">Realizar 4 encuentros Nacionales de Danzas. </t>
  </si>
  <si>
    <t>Número de encuentros de Nacionales de Danzas realizados</t>
  </si>
  <si>
    <t xml:space="preserve">Realizar 4 encuentros Nacionales de Intérpretes de Música Colombiana. </t>
  </si>
  <si>
    <t>Número de encuentros Nacionales de Intérpretes de Música Colombiana realizados</t>
  </si>
  <si>
    <t xml:space="preserve">Realizar 2 encuentros de Teatro.  </t>
  </si>
  <si>
    <t>Número de encuentros de teatro realizados</t>
  </si>
  <si>
    <t>Bibliotecas, espacios de la gente para un territorio de oportunidades</t>
  </si>
  <si>
    <t xml:space="preserve">Fortalecer 4 servicios que presta la Red Publica Biblioteca Municipal. </t>
  </si>
  <si>
    <t>Número de servicios de la red pública de biblioteca municipal fortalecidos</t>
  </si>
  <si>
    <t xml:space="preserve">Desarrollar 1 estrategia para el fomento de los servicios de la Biblioteca Pública Municipal.  </t>
  </si>
  <si>
    <t>Estrategia desarrollada</t>
  </si>
  <si>
    <t>PLAN DE ACCIÓN 2018 - IMCY</t>
  </si>
  <si>
    <t>CANTIDAD PROGRAMADA A DIC 2018</t>
  </si>
  <si>
    <t>COSTO ACTIVIDAD</t>
  </si>
  <si>
    <t>N/A</t>
  </si>
  <si>
    <t>1. Ejecutar al 100% las actividades programadas anualmente en el componente de mantenimiento para la infraestructura artistica y cultural</t>
  </si>
  <si>
    <t>1.1. Realizar 3 mantenimientos al sistema de aires acondicionados del Instituto</t>
  </si>
  <si>
    <t xml:space="preserve">2. Cubrir el 100% de las mejoras necesarias requeridas por el Instituto para su funcionalidad (daños ocasionales y reparaciones locativas necesarias no programadas) </t>
  </si>
  <si>
    <t>3. Ejecutar el 50%  de la modernizacion programada para la fase de corto plazo.</t>
  </si>
  <si>
    <t>3.1 Dotacion de 2 aires acondicionado para las areas de apoyo institucional</t>
  </si>
  <si>
    <t>3.2 Implementar 1 sistemas de vigilancia por monitoreo de camaras</t>
  </si>
  <si>
    <t xml:space="preserve">1.1 Desarrollar 1 actividad para la celebracion de la Semana Mayor.                                                                                                                                                                                   </t>
  </si>
  <si>
    <t xml:space="preserve">1.2 Desarrollar 1 actividad para la celebracion del dia de la Municipalidad.                                                                                                                                                                            </t>
  </si>
  <si>
    <t>1.3 Desarrollar 1 actividad para la celebracion del mes del patrimonio.</t>
  </si>
  <si>
    <t>2.1  Realizar 1 actividad para la socializacion de la ley de gestion, proteccion y salvaguardia del patrimonio cultural.</t>
  </si>
  <si>
    <t>2.2 Realizar 1 jornada  para la recuperacion fotografica de la historia municipal "Prestame tu foto"</t>
  </si>
  <si>
    <t>2. Ejecutar el 100% de las actividades para el fortalecimiento de los procesos de la memoria historica del municipio.</t>
  </si>
  <si>
    <t>1. Ejecutar el 40% de las actividades para generacion de conocimiento en la poblacion frente al acervo cultural del municipio.</t>
  </si>
  <si>
    <t>1.4 Desarrollar  4 exposiciones en la sala de exposiciones permanentes.</t>
  </si>
  <si>
    <t>2.4 Realizar 3 Jornadas de sensibilizacion  sobre patrimonio cultural del municipio.</t>
  </si>
  <si>
    <t>2.3 Realizar 5  capacitaciones sobre patrimonio cultural del  municipal.</t>
  </si>
  <si>
    <t xml:space="preserve">Graduar  10 alumnos de la escuela de Artes Integradas. </t>
  </si>
  <si>
    <t>1. Desarrollar 2 Talleres de guitarra</t>
  </si>
  <si>
    <t>2. Desarrollar 2 Taller de bajo</t>
  </si>
  <si>
    <t>3. Desarrollar 2 Taller de danza moderna</t>
  </si>
  <si>
    <t>4. Desarrollar 2 Taller de danza folclorica</t>
  </si>
  <si>
    <t>5. Desarrollar 2 Taller de preballet</t>
  </si>
  <si>
    <t>6. Desarrollar 2 Taller de percucion antillana</t>
  </si>
  <si>
    <t>7. Desarrollar 2 Taller de flauta</t>
  </si>
  <si>
    <t>8. Desarrollar 2 Taller de teatro</t>
  </si>
  <si>
    <t>9. Desarrollar 2 Taller de organeta</t>
  </si>
  <si>
    <t>10. Desarrollar 2 Taller de dibujo y pintura</t>
  </si>
  <si>
    <t>11. Desarrollar 2 Taller de violin</t>
  </si>
  <si>
    <t>12. Desarrollar 2 Taller de tecnica vocal</t>
  </si>
  <si>
    <t>13. Desarrollar 2 Taller de trompeta</t>
  </si>
  <si>
    <t>14. Desarrollar 2 Taller de saxofon</t>
  </si>
  <si>
    <t>15. Desarrollar 2 Taller de clarinete</t>
  </si>
  <si>
    <t>16. Desarrollar 2 Taller de bateria</t>
  </si>
  <si>
    <t>17. Desarrollar 2 Taller de manualidades</t>
  </si>
  <si>
    <t>18. Desarrollar 2 Taller de percucion folclorica</t>
  </si>
  <si>
    <t>1. Desarrollar  2 actividad para la promocion de lectura  en la primera infancia</t>
  </si>
  <si>
    <t>1.1 Realizar 9 actividades de "goticas de lectura" en la biblioteca</t>
  </si>
  <si>
    <t>1.2 Realizar 9 actividades de "Visitas guiadas" en la biblioteca</t>
  </si>
  <si>
    <t>2. Mantener las actividades de lectura estipúladas por el programa nacional de lectura "Leer es mi cuento"</t>
  </si>
  <si>
    <t>2.2 Realizar 9 actividades de "La hora del cuento" en el municipio</t>
  </si>
  <si>
    <t>3. Desarrollar 4 Jornadas de Tertulias Literaria</t>
  </si>
  <si>
    <t>2.1 Realizar 9 actividades de "Lectura en voz alta" en la biblioteca publica municipal</t>
  </si>
  <si>
    <t>Realizar el 25  Encuentro Nacional de Interpretes de Música Colombiana "Julio Cesar Garcia Ayala"</t>
  </si>
  <si>
    <t xml:space="preserve">Realizar el  VI Encuentro Nacional de Teatro </t>
  </si>
  <si>
    <t>Realizar el XX encuentro Nacional de Danzas "Nuestra Tierra"</t>
  </si>
  <si>
    <t xml:space="preserve">5. Desarrollar el 22 Concurso anual del cuento literario. </t>
  </si>
  <si>
    <t>2. Realizar 1 evento de socializacion de la ley de espectaculos publicos a gestores, creadores, artistas e investigadores del sector cultural.</t>
  </si>
  <si>
    <t xml:space="preserve">1. Realizar 1 actualizacion anual a la base de datos de los artistas, gestores y creadores culturales </t>
  </si>
  <si>
    <t xml:space="preserve">3.3. Emitr 50 boletines de prensa anuales </t>
  </si>
  <si>
    <t xml:space="preserve">3. Desarrollar el 100% del  componente de Difusion institucional </t>
  </si>
  <si>
    <t>3.4 Realizar 36 acciones para la difusion de las actividades que desarrolla el instituto municipal de cultura.</t>
  </si>
  <si>
    <t>3.5. Desarrollar 1 informe de evaluacion sobre la gestion de comunicacion del Instituto (Encuestas de Comunicacion aplicada en diferentes Actividades misionales)</t>
  </si>
  <si>
    <t>4. Realizar 2 comerciales para la promocion de los eventos banderas del municipio.</t>
  </si>
  <si>
    <t>5.1 Desarrollar 48 actividades de Cinestres</t>
  </si>
  <si>
    <t>6. Apoyar 5 grupo artisticos y/o culturales para la circulacion a eventos de embergadura nacional</t>
  </si>
  <si>
    <t>7. Generar 20 espacios culturales para la circulacion de los artistas municipales</t>
  </si>
  <si>
    <t>1. Realizar mantenimiento al 100% de instrumentos musicales y mobiliario que se prioricen.</t>
  </si>
  <si>
    <t>ACTIVIDAD</t>
  </si>
  <si>
    <t>Mantenimiento Mejoramiento y Construccion de la Infraestructura Artistica y Cultural en el Municipio de Yumbo, Valle del
Cauca, Occidente</t>
  </si>
  <si>
    <t>Recuperación de la Identidad Cultural y la Memoria Historica del Municipio de Yumbo, Valle del Cauca, Occidente</t>
  </si>
  <si>
    <t>Fortalecimiento de los Procesos de Formacion y Capacitacion Artistica y Cultural en el Municipio de Yumbo, Valle del
Cauca, Occidente</t>
  </si>
  <si>
    <t>Fortalecimiento de los Procesos de Fomento, Difusion y Circulacion Artistica y Cultural del Municipio de Yumbo, Valle del Cauca, Occidente</t>
  </si>
  <si>
    <t>Fortalecimiento de los Servicios Ofrecidos por la Biblioteca Publica del Municipio de Yumbo, Valle del Cauca, Occidente</t>
  </si>
  <si>
    <t>4. Ejecutar al 100% las adecuaciones programadas para la vigencia</t>
  </si>
  <si>
    <t>4.1 Realizar la Ampliacion de la capacidad en la acometida electrica del IMCY segunda fase</t>
  </si>
  <si>
    <t>5.2 Desarrollar 144 actividades de Divercine</t>
  </si>
  <si>
    <t>5.3 Apoyar  2 Encuentros de melomanos.</t>
  </si>
  <si>
    <t>4.2  Acondicionar 2 espacio de formacion Artistica  en  el tercer piso  del IMCY.</t>
  </si>
  <si>
    <t>3.6 Apoyar 35 programas radiales (Noti-Cultural) donde se promociona los eventos y actividades de interés cultural del Municipio de Yumbo</t>
  </si>
  <si>
    <t xml:space="preserve">1.Realizar Alimentacion del software academico 2 veces al año </t>
  </si>
  <si>
    <t>2. Realizar 1 soporte a sofware academico.</t>
  </si>
  <si>
    <t>3. Desarollar el 100% del componente de promocion artistico y cultural.</t>
  </si>
  <si>
    <t xml:space="preserve">3.1 Realizar 2 muestras artisticas para los estudiantes de los talleres de formacion </t>
  </si>
  <si>
    <t>2. Realizar 1 dotacion de instrumentos musicales a los programas y procesos de formacion artisticos que lo requiera.</t>
  </si>
  <si>
    <t>1.4 Desarrollar  6 exposiciones en la sala de exposiciones permanentes.</t>
  </si>
  <si>
    <t>2.3 Realizar 10  capacitaciones sobre patrimonio cultural del  municipal.</t>
  </si>
  <si>
    <t>2.5 Desarrollar 2 talleres a jovenes sobre investigacion del patrimonio</t>
  </si>
  <si>
    <t>3.Realizar 1 evento para el reconocimiento del patrimonio vivo municipal</t>
  </si>
  <si>
    <t>3.3 Realizar 2 muestras artisticas para los estudiantes de la Escuela de Artes Integradas.</t>
  </si>
  <si>
    <t>3.2 Realizar 1 actividad para el encuentro de egresados.</t>
  </si>
  <si>
    <t>5. Desarrollar 6 actividades para la promocion de la cultural en el municipio de Yumbo</t>
  </si>
  <si>
    <t>5.4 Desarrollar 8 actividades de Cultura ciudadana (Ambiental, socio familiar y ciudadana)</t>
  </si>
  <si>
    <t>5.5 Desarrollar el XI encuentro nacional de danzas por pareja.</t>
  </si>
  <si>
    <t>5.6 Desarrollar 1 actividad para promocionar la salsa en nuestro municipio (BAILALO)</t>
  </si>
  <si>
    <t>POND%</t>
  </si>
  <si>
    <t>POND %</t>
  </si>
  <si>
    <t>CANTIDAD EJECUTADA A DIC 2016</t>
  </si>
  <si>
    <t>CANTIDAD EJECUTADA A DIC 2017</t>
  </si>
  <si>
    <t xml:space="preserve"> Crear  1 empresa cultural</t>
  </si>
  <si>
    <t>3.1 Realizar 42 actualizaciones a las  carteleras Informativas institucionales del IMCY</t>
  </si>
  <si>
    <t>3.2  Realizar 42 actualizaciones a las  la pagina web institucional del IMCY.</t>
  </si>
  <si>
    <t>4. Desarrollar 1 actividad para la celebracion del  Dia del idioma y dia internaconal del libro y derechos de autor</t>
  </si>
  <si>
    <t>2.3 Desarrollar  5 servicios continuos, dirigidos a facilitar el acceso a la informacion academica y de ocio  mediante recursos  fisicos y digitales</t>
  </si>
  <si>
    <t>AVANCE %</t>
  </si>
  <si>
    <t>3.Realizar 5 reuniones anuales  para el seguimiento a la calidad del proceso de formacion</t>
  </si>
  <si>
    <t>FECHA TERMINACION DE LA ACTIVIDAD</t>
  </si>
  <si>
    <t>MEDIOS DE VERIFICACION</t>
  </si>
  <si>
    <t>VIABILIDAD</t>
  </si>
  <si>
    <t>RECURSOS</t>
  </si>
  <si>
    <t>CODIGO</t>
  </si>
  <si>
    <t>NOMBRE</t>
  </si>
  <si>
    <t>HOMOLOGACION CUENTAS IMCY</t>
  </si>
  <si>
    <t>APROPIACIÓN
INICIAL</t>
  </si>
  <si>
    <t>TOTALES</t>
  </si>
  <si>
    <t>% DE EJECUCION</t>
  </si>
  <si>
    <t>Fotmato GO-GA-18,Fotos, Videos y listados de asistencias. ubicados en la oficina de comunicaciones y gestion artistica y cultural.</t>
  </si>
  <si>
    <t>Registros fotograficos.</t>
  </si>
  <si>
    <t xml:space="preserve">Registro fotografico,diseño y videos archivados en la oficina de comunicaciones. </t>
  </si>
  <si>
    <t>Archivo fisico y digital jefe de comunicaciones.</t>
  </si>
  <si>
    <t>Pagina web</t>
  </si>
  <si>
    <t>Evidencia fotografica</t>
  </si>
  <si>
    <t>Esta actividad se cumple mediante los literales 3.1 - 3.2 - 3.3 - 3.4 - 3.5 y 3.6</t>
  </si>
  <si>
    <t>Acta Reunion</t>
  </si>
  <si>
    <t>Esta actividad se cumple mediante los literales 5.1 - 5.2 - 5.3 - 5.4 - 5.5 y 5.6</t>
  </si>
  <si>
    <t xml:space="preserve">Esta actividad se cumple mediante los literales 3.1 - 3.2 y 3.3 </t>
  </si>
  <si>
    <t>Portal Web Institucional</t>
  </si>
  <si>
    <t>Se desarrollaron jornadas inscripcion a partir del 9  de enero hasta el 9  de febrero de 2018 con  un total de inscritos para este taller de 234  personas, los cuales iniciaron clases el dia 12 de febrero 2018</t>
  </si>
  <si>
    <t>Se desarrollaron jornadas inscripcion a partir del 9  de enero hasta el 9  de febrero de 2018 con  un total de inscritos para este taller de 11 personas, los cuales iniciaron clases el dia 12 de febrero 2018</t>
  </si>
  <si>
    <t>Se desarrollaron jornadas inscripcion a partir del 9  de enero hasta el 9  de febrero de 2018 con  un total de inscritos para este taller de 421 personas, los cuales iniciaron clases el dia 12 de febrero 2018</t>
  </si>
  <si>
    <t>Se desarrollaron jornadas inscripcion a partir del 9  de enero hasta el 9  de febrero de 2018 con  un total de inscritos para este taller de 63  personas, los cuales iniciaron clases el dia 12 de febrero 2018</t>
  </si>
  <si>
    <t>Se desarrollaron jornadas inscripcion a partir del 9  de enero hasta el 9  de febrero de 2018 con  un total de inscritos para este taller de 130  personas, los cuales iniciaron clases el dia 12 de febrero 2018</t>
  </si>
  <si>
    <t>Se desarrollaron jornadas inscripcion a partir del 9  de enero hasta el 9  de febrero de 2018 con  un total de inscritos para este taller de 59 personas, los cuales iniciaron clases el dia 12 de febrero 2018</t>
  </si>
  <si>
    <t>Se desarrollaron jornadas inscripcion a partir del 9  de enero hasta el 9  de febrero de 2018 con  un total de inscritos para este taller de 43 personas, los cuales iniciaron clases el dia 12 de febrero 2018</t>
  </si>
  <si>
    <t>Se desarrollaron jornadas inscripcion a partir del 9  de enero hasta el 9  de febrero de 2018 con  un total de inscritos para este taller de 49 personas, los cuales iniciaron clases el dia 12 de febrero 2018</t>
  </si>
  <si>
    <t>Se desarrollaron jornadas inscripcion a partir del 9  de enero hasta el 9  de febrero de 2018 con  un total de inscritos para este taller de 147 personas, los cuales iniciaron clases el dia 12 de febrero 2018</t>
  </si>
  <si>
    <t>Se desarrollaron jornadas inscripcion a partir del 9  de enero hasta el 9  de febrero de 2018 con  un total de inscritos para este taller de 299 personas, los cuales iniciaron clases el dia 12 de febrero 2018</t>
  </si>
  <si>
    <t>Se desarrollaron jornadas inscripcion a partir del 9  de enero hasta el 9  de febrero de 2018 con  un total de inscritos para este taller de 64 personas, los cuales iniciaron clases el dia 12 de febrero 2018</t>
  </si>
  <si>
    <t>Se desarrollaron jornadas inscripcion a partir del 9  de enero hasta el 9  de febrero de 2018 con  un total de inscritos para este taller de 220  personas, los cuales iniciaron clases el dia 12 de febrero 2018</t>
  </si>
  <si>
    <t>Se desarrollaron jornadas inscripcion a partir del 9  de enero hasta el 9  de febrero de 2018 con  un total de inscritos para este taller de 9 personas, los cuales iniciaron clases el dia 12 de febrero 2018</t>
  </si>
  <si>
    <t>Se desarrollaron jornadas inscripcion a partir del 9  de enero hasta el 9  de febrero de 2018 con  un total de inscritos para este taller de 3 personas, los cuales iniciaron clases el dia 12 de febrero 2018</t>
  </si>
  <si>
    <t>Se desarrollaron jornadas inscripcion a partir del 9  de enero hasta el 9  de febrero de 2018 con  un total de inscritos para este taller de 136 personas, los cuales iniciaron clases el dia 12 de febrero 2018</t>
  </si>
  <si>
    <t>Se desarrollaron jornadas inscripcion a partir del 9  de enero hasta el 9  de febrero de 2018 con  un total de inscritos para este taller de 20  personas, los cuales iniciaron clases el dia 12 de febrero 2018</t>
  </si>
  <si>
    <t>Se desarrollaron jornadas inscripcion a partir del 9  de enero hasta el 9  de febrero de 2018 con  un total de inscritos para este taller de 25 personas, los cuales iniciaron clases el dia 12 de febrero 2018</t>
  </si>
  <si>
    <t>Ficha de incripcion</t>
  </si>
  <si>
    <t>Formato GO-GA-18</t>
  </si>
  <si>
    <t xml:space="preserve">Esta actividad se cumple mediante los literales 3.1 y 3.2 </t>
  </si>
  <si>
    <t xml:space="preserve">Esta actividad se cumple mediante los literales 4.1 - 4.2 </t>
  </si>
  <si>
    <t>Esta actividad se cumple mediante los literales 1.1 - 1.2 - 1.3 y 1.4</t>
  </si>
  <si>
    <t>Esta actividad se cumple mediante los literales 2.1 - 2.2 - 2.3 -2.4 y 2.5</t>
  </si>
  <si>
    <t>Se desarrollaron actividades para el buen funcionamiento de la institucion en la parte de estudiantes en la escuela de formacion y talleres artisticos: Pintura, arreglo de tomas electricos, sondeo de bajantes de agua 3 piso.</t>
  </si>
  <si>
    <t>Infome contratistas</t>
  </si>
  <si>
    <t xml:space="preserve">2015-768920063-5
2015-768920063-6
</t>
  </si>
  <si>
    <t>2015-768920050-6
2015-768920050-7</t>
  </si>
  <si>
    <t>2015-768920039-8
2015-768920039-9</t>
  </si>
  <si>
    <t>RP.Implementacion del Programa Proteccion Patrimonio Cultural</t>
  </si>
  <si>
    <t>EST.Implementacion del Programa Proteccion Patrimonio Cultural</t>
  </si>
  <si>
    <t>RP.SDO/2017 Implementacion del Programa Proteccion Patrimonio Cultural</t>
  </si>
  <si>
    <t xml:space="preserve">7.02.02.05.05.01
</t>
  </si>
  <si>
    <t xml:space="preserve">
7.02.02.05.05.02
</t>
  </si>
  <si>
    <t>7.02.02.05.05.03</t>
  </si>
  <si>
    <t xml:space="preserve">RP.Construccion,Mantenimiento y Adecuacion de Infraestructura Artistica Cultural-Otras Bibliotecas
</t>
  </si>
  <si>
    <t xml:space="preserve">
'EST.Construccion,Mantenimiento y Adecuacion de Infraestructura y Cultura.
</t>
  </si>
  <si>
    <t xml:space="preserve">
'RP.SDO/2017 Construccion.Mantenimiento y Adecuacion de Infraestructura Artistica Cultural-Otras Bibliotecas</t>
  </si>
  <si>
    <t>2.3.01.01.01.39.01.01</t>
  </si>
  <si>
    <t>2.3.01.01.01.39.01.02</t>
  </si>
  <si>
    <t>2.3.01.01.01.39.01.04</t>
  </si>
  <si>
    <t>EST. CONSTRUCCION,MTO Y ADECU</t>
  </si>
  <si>
    <t>RP. SDO/VIG. ANTERIOR CONSTRUCCION,MTO Y ADECU</t>
  </si>
  <si>
    <t xml:space="preserve">2015-768920057-4
2015-768920057-5
</t>
  </si>
  <si>
    <t>7.02.02.05.03. 01</t>
  </si>
  <si>
    <t>7.02.02.05.03. 02</t>
  </si>
  <si>
    <t>7.02.02.05.03. 03</t>
  </si>
  <si>
    <t>2.3.05.02.98.01.01</t>
  </si>
  <si>
    <t>2.3.05.02.98.01.02</t>
  </si>
  <si>
    <t>2.3.05.02.98.01.03</t>
  </si>
  <si>
    <t>R.P IMPLEMENTACION PROTECCION</t>
  </si>
  <si>
    <t>EST. IMPLEMENTACION PROTECCION</t>
  </si>
  <si>
    <t>R.P SDO/VIG. ANTERIOR  IMPLEMENTACION PROTECCION</t>
  </si>
  <si>
    <t>7.02.02.05.02.01</t>
  </si>
  <si>
    <t>RP.Mantenimiento del Programa,Capacitacion e Investigacion Artistica y Cultural</t>
  </si>
  <si>
    <t>2.3.04.01.98.05.01</t>
  </si>
  <si>
    <t>RP.ESCUELA DE ARTES INTEGRALES</t>
  </si>
  <si>
    <t>2.3.04.01.98.01.01</t>
  </si>
  <si>
    <t>RP.ESCUELA DE PROCESOS Y PROGRAMAS</t>
  </si>
  <si>
    <t>7.02.02.05.02.03</t>
  </si>
  <si>
    <t>RP.Apoyo al Estimulo de la Creacion Artistica y cutural de Yumbo.</t>
  </si>
  <si>
    <t>7.02.02.05.02.04</t>
  </si>
  <si>
    <t>'RP.SDO/2017 Mantenimiento del Programa,Capacitacion e Investigacion Artistica y Cultural</t>
  </si>
  <si>
    <t>'7.02.02.05.01.03</t>
  </si>
  <si>
    <t>'EST.Mantenimiento del Programa,Capacitacion e Investigacion artistica y cultural</t>
  </si>
  <si>
    <t>RP.SDO/VIG ANTERIOR .ESCUELA DE ARTES INTEGRALES</t>
  </si>
  <si>
    <t>EST. ESCUELA DE PROCESOS Y PROGRAMAS</t>
  </si>
  <si>
    <t>2.3.04.01.98.01.02</t>
  </si>
  <si>
    <t>RP.SDO/VIG ANTERIOR ESCUELA DE PROCESOS Y PROGRAMAS</t>
  </si>
  <si>
    <t>2.3.04.01.98.01.04</t>
  </si>
  <si>
    <t>2.3.04.01.98.05.03</t>
  </si>
  <si>
    <t>7.02.02.05.01.01</t>
  </si>
  <si>
    <t>SGP.Implementacion del Programa de Fomento Apoyo y Difusion de Eventos Artisticos y Culturales</t>
  </si>
  <si>
    <t>2.3.03.01.98.04.01</t>
  </si>
  <si>
    <t>S.G.P ENCUENTRO NACIONAL DE MUSICA</t>
  </si>
  <si>
    <t>'RP.Implementacion del Programa de Fomento Apoyo y Difusion de Eventos Artisticos y Culturales</t>
  </si>
  <si>
    <t>'7.02.02.05.01.02</t>
  </si>
  <si>
    <t>2.3.03.01.98.03.01</t>
  </si>
  <si>
    <t>RP.PROMOCION DIFUSION REGISTRO</t>
  </si>
  <si>
    <t>2.3.03.01.98.03.03</t>
  </si>
  <si>
    <t>7.02.02.05.01.05</t>
  </si>
  <si>
    <t>RP.SDO/2017 Implementacion del Programa de Fomento Apoyo y difusion de Eventos Artisticos y culturales</t>
  </si>
  <si>
    <t>2.3.03.01.98.01.03</t>
  </si>
  <si>
    <t>RP.SDO/VIG. ANTERIOR FORTALECIMIENTO</t>
  </si>
  <si>
    <t>RP.SDO/VIG. ANTERIOR PROMOCION</t>
  </si>
  <si>
    <t>7.02.02.05.01.03</t>
  </si>
  <si>
    <t>2.3.03.01.98.01.02</t>
  </si>
  <si>
    <t>EST. FORTALECIMIENTO AL FOMENTO</t>
  </si>
  <si>
    <t>'7.02.02.05.01.05</t>
  </si>
  <si>
    <t>EST.Implementacion del Programa de Fomento,apoyo y difusion de Eventos Artisticos y Culturales</t>
  </si>
  <si>
    <t>7.02.02.05.01.04</t>
  </si>
  <si>
    <t>'RA. Implementacion del Programa de Fomento Apoyo y Difusion de eventos Artisticos y Culturales</t>
  </si>
  <si>
    <t>2.3.03.01.98.01.06</t>
  </si>
  <si>
    <t>R.A FORTALECIMIENTO AL FOMENTO</t>
  </si>
  <si>
    <t>2.3.03.01.98.01.01</t>
  </si>
  <si>
    <t>RP. FORTALECIEMINTO AL FOMENTO</t>
  </si>
  <si>
    <t>'RP/SDO/2017 Dotacion de Biblioteca Publicas</t>
  </si>
  <si>
    <t>7.02.02.05.06.01.01</t>
  </si>
  <si>
    <t>2.3.01.01.03.39.01.04</t>
  </si>
  <si>
    <t>RP. SDO/VIG. ANTERIOR DOTACION BIBLIOTECA PUBLICA MUNICIPAL</t>
  </si>
  <si>
    <t>7.02.02.05.06.02.01</t>
  </si>
  <si>
    <t>RP.Mantenimiento y Fortalecimiento de Biblioteca Publica</t>
  </si>
  <si>
    <t>2.3.01.01.03.39.02.01</t>
  </si>
  <si>
    <t>RP. MANTENIMIENTO Y FORTALECIMEINTO BIBLIOTECAS</t>
  </si>
  <si>
    <t>'EST.Mantenimiento y Fortalecimiento de Biblioteca</t>
  </si>
  <si>
    <t>7.02.02.05.06.02.02</t>
  </si>
  <si>
    <t>2.3.01.01.03.39.02.02</t>
  </si>
  <si>
    <t>EST. MANTENIMIENTO Y FORTALECIMIENTO BIBLIOTECA</t>
  </si>
  <si>
    <t>'7.02.02.05.06.02.03</t>
  </si>
  <si>
    <t>7.02.02.05.06.02.03</t>
  </si>
  <si>
    <t>RP.SDO/2017 Mantenimiento y fortalecimiento de Biblioteca Publica</t>
  </si>
  <si>
    <t>2.3.01.01.03.39.02.03</t>
  </si>
  <si>
    <t>RP.SDO/VIG ANTERIOR MANTENIMIENTO Y FORTALECIMIENTO BIBLIOTECA</t>
  </si>
  <si>
    <t xml:space="preserve">Se realizó apoyo logístico y fotográfico en el desarrollo de la semana mayor </t>
  </si>
  <si>
    <t>Se desarrollaron jornadas inscripcion a partir del 9  de enero hasta el 9  de febrero de 2018 con  un total de inscritos para este taller de 10  personas, los cuales iniciaron clases el dia 12 de febrero 2018</t>
  </si>
  <si>
    <t>2.4 Realizar 5 Jornadas de sensibilizacion  sobre la proteccion del patrimonio cultural del municipio.</t>
  </si>
  <si>
    <t xml:space="preserve">Se desarrollaron los siguientes boletines de prensa teniendo como objetivo comunicar los servicios y las actidades que fomenta el instituto municipal de cultura:
001 CONVOCATORIA
002 PREMIOS REVISTA SALSA 2018.
003 GRUPOS SELECCIONADOS PARA EL 12° CONCURSO NACIONAL DE DANZA EN PAREJA “SOY COLOMBIANO” 
004 CONVOCATORIA MUNICIPAL
005 EXPOSICIÓN PAISAJE CULTURAL CAFETERO
006 BUEN BALANCE EN LAS INSCRIPCIONES DE LOS TALLER DE FORMACIÓN  
007 OBRA DE TEATRO “QUIJOTE”  ESPEJO DEL HOMBRE  
008 EXPOSICIÓN “GENTE Y BICICLETAS”
</t>
  </si>
  <si>
    <t>1.Realizar Fortalecimiento al servicio de asesoria y orientacion bibliotecaria.</t>
  </si>
  <si>
    <t>1.2 Capacitacion en uso y apropiacion de las tic.</t>
  </si>
  <si>
    <t>1.1 Capacitacion personal bibliotecario.</t>
  </si>
  <si>
    <t>Registro fotografico y registro fonico</t>
  </si>
  <si>
    <t>listados de asistencias, Registros fotograficos.</t>
  </si>
  <si>
    <t>APROPIACION DEFINITIVA ABRIL 30</t>
  </si>
  <si>
    <t>EJECUCION DE RECURSOS A ABRIL 30</t>
  </si>
  <si>
    <t>TOTAL  APROPIACION META A ABRIL 30</t>
  </si>
  <si>
    <t>TOTAL EJECUCION META A ABRIL 30</t>
  </si>
  <si>
    <t>% EJECUCION META A ABRIL 30</t>
  </si>
  <si>
    <t>7.02.02.05.01.06</t>
  </si>
  <si>
    <t>SGP. SDO / 2017 Implementacion del Programa de Fomento Apoyo y Difusion de Eventos Artisticos y Culturales</t>
  </si>
  <si>
    <t>2.3.03.01.98.04.04</t>
  </si>
  <si>
    <t>SGP. SDO VIG ANTERIOR ENCUENTRO</t>
  </si>
  <si>
    <t>7.02.02.05.06.02.04</t>
  </si>
  <si>
    <t>RP. SDO/2017 Biblioteca</t>
  </si>
  <si>
    <t>2.3.01.01.03.39.02.05</t>
  </si>
  <si>
    <t>RP.SDO/ 2017 BIBLIOTEC</t>
  </si>
  <si>
    <t>APROPIACION DEFINITIVA MAYO 30</t>
  </si>
  <si>
    <t>EJECUCION DE RECURSOS A MAYO 30</t>
  </si>
  <si>
    <t>TOTAL  APROPIACION META A MAYO 30</t>
  </si>
  <si>
    <t>TOTAL EJECUCION META A MAYO 30</t>
  </si>
  <si>
    <t xml:space="preserve">El XI encuentro nacional de danzas por pareja se desarrolla con el objetivo de promover el desarrollo cultural del baile en pareja en el municipio, esta actividad  realiza mediante un aconvocatoria a nivel nacional de las parejas que hacen trabajo en cada una de las organizaciones y se selecciona 10 parejas nacionales y se organiza la programacion a llevar a cabo con las parejas invitadas donde se involucran talleres de formacion y 3 galas con un jurado calificador y se da una premiacion. esta actividad se desarrolla en el Auditorio del  instituto municipal de cultura los dias 27 al 29 de abril, conto con la participacion de 810 personas, entre niños, adolescentes, jovenes y adultos.
</t>
  </si>
  <si>
    <t xml:space="preserve">Con el objetivo de fomentar espacios de sana convivencia para impulsar compórtamientos de cultura ciudadana a tarves de elementos ludicos y didacticos para niños y niñas del municipio de yumbo escolares y no escolares. Según lo anterior esta actividad se divide en tres acciones especificas: Actividades con brinca brinca e inflables, Actividades de cultura Ciudadana com pinta tu dibujo y pintucaritas y por ultimo Proyeccion de pelicula, a continuacion se describe lugar, fecha e impactados por cada actividad:
1/ I.E Juan b palomino barrio uribe comuna 2 , Febrero 23, Impactados : 146 Niños y niñas jornada mañana.
2/ I.E Juan b palomino barrio uribe comuna 2 , Febrero 23, Impactados : 57 Niños y niñas Jornada Tarde.
3/I.E jhon F Kennedy comuna 4, Marzo 15, Impactados:342 Niños,Adolescentes y jovenes
4/ Barrio MAdrigal Comuna 4, Marzo 16, Impactados: 54 Niños, Adolescentes y JovenesNiños 
5/ I.E Ceat General Comuna 4, Marzo 20, Impactados 110  Niños, Adolescentes y JovenesNiños 
6/I.E Pedro Sanchez Tello Comuna 3, Abril 4, Impactados 128  Niños, Adolescentes y JovenesNiños 
7/ I.E Pedro Sanchez Tello Comuna 3, Abril 4 Impactados 110  Niños, Adolescentes y JovenesNiños 
8/ I.E Manuela Beltran Comuna 2, Abril 10, Impactados 203  Niños, Adolescentes y JovenesNiños 
9/ I.E Manuela Beltran,Abril 10, Impactados 154  Niños, Adolescentes y JovenesNiños 
10/ I.E Jose Maria Cordoba, Abril 17, Impactados 609  Niños, Adolescentes y JovenesNiños 
11/ I.E Policarpa Salavarrieta Vereda Dapa, Abril 18, Impactados 380  Niños, Adolescentes y JovenesNiños 
12/ I.E San Pedro Claver, Corregimiento De Mulalo, Abril 20, Impactados 70  Niños, Adolescentes y JovenesNiños 
13/ Barrio Portales De Yumbo, Comuna 4, Abril 21, Impactados 92  Niños, Adolescentes y JovenesNiños 
14/ I.E Simon Bolivar Corregimiento la Olga, Abril 24, Impactados 22  Niños, Adolescentes y JovenesNiños 
15 I.E Manuel Maria Sanchez Comuna 1, Abril 25, Impactados 192  Niños, Adolescentes y JovenesNiños 
16/ I.E Juana Maria Caldas Corregimiento San marcos, Abril 26, Impactados: 43  Niños, Adolescentes y JovenesNiños 
17 I.E Rosa Zarate de peña, Corregimiento de Dapa, Abril 28, Impactados, 120  Niños, Adolescentes y JovenesNiños 
18/ Barrio Dionisio Calderon comuna 4, Abril 29,  Impactados 50  Niños, Adolescentes y JovenesNiños  y poblacion en general.
</t>
  </si>
  <si>
    <t>Registro fotografico</t>
  </si>
  <si>
    <t>CANTIDAD EJECUTADA A JUNIO 30</t>
  </si>
  <si>
    <t>% EJECUCION META A JUNIO 30</t>
  </si>
  <si>
    <t>% EJECUCION META A MAYO 30</t>
  </si>
  <si>
    <t>APROPIACION DEFINITIVA JUNIO 30</t>
  </si>
  <si>
    <t>EJECUCION DE RECURSOS A JUNIO 30</t>
  </si>
  <si>
    <t>TOTAL  APROPIACION META A JUNIO 30</t>
  </si>
  <si>
    <t>TOTAL EJECUCION META A JUNIO 30</t>
  </si>
  <si>
    <t>7.02.02.05.05.04</t>
  </si>
  <si>
    <t>RP.SDO/2017 Bibliotec</t>
  </si>
  <si>
    <t>7.02.02.05.05.05</t>
  </si>
  <si>
    <t>RP.SDO/2017 Interventoria Bibliotec</t>
  </si>
  <si>
    <t>2.3.01.01.01.39.01.06</t>
  </si>
  <si>
    <t>RP . SDO/2017 BIBLIOTEC</t>
  </si>
  <si>
    <t>R.P SDO/2017 INTERVENTORIA BIBLOTEC</t>
  </si>
  <si>
    <t xml:space="preserve">Se realizaron las siguientes actividades:
1/ febrero 13 y 20, Exposicion  itinerante marginalidad (habitantes de calle);lugar: colegio san francisco javier y Comfandi Yumbo ;  Beneficiados:176  Estudiantes
2/Marzo 21, Exposicion Gente en bicicleta,Lugar: Sala de exposiciones IMCY,Beneficiados: 202 Estudiantes,
3/febrero 8 al 27 :Exposicion paisaje cultural cafetero: lugar Sala de exposiciones permanentes IMCY: Beneficiados: 150 personas
4/  Febrero 8 al 28: Exposicion Nuestra plaza de mercado Yumbo,Lugar  Biblioteca departamental jorge garces borrero, Beneficiados: 6334 Personas.
5/ Exposicion mirada infantil de la semana mayor,Lugar: Sala de exposiciones permanetes IMCY, Tema: Conocer las celebridades religiosas del municipio ya que tienen que ver con el patrimonio, Semana Santa. Beneficiarios: 98 Estuduiantes.
6/ Exposicion Nuestra plaza de mercado, en guadalajara de buga, Lugar: Cada de la cultura buga,Objetivo, Sensibilizar y reflexionar a cerca de vovler a las plazas de mercado, lugar donde anteriormente todas las familias  de colombia hacian sus mercados.Beneficiados: 808 
</t>
  </si>
  <si>
    <t>Esta actividad se desarrollo en el plazoleta del camy donde se conto con la participacion de diferentes grupos musicales del instituto municipal de cultura y algunos externos, tambien se desarrolla un acto protocolario donde se exponen la bandera, el himno de nuestro muicipio y su historia, esta actividad conto con tarima, silleteria, carpa, pantalla led, luces led roboticas., refrigerios para los artistas, tuvo un impacto de aproximadamente 550 personas como expectadores.</t>
  </si>
  <si>
    <t>Registro fotografico, videos</t>
  </si>
  <si>
    <t xml:space="preserve">Se graduador de la escuela de artes integradas 8  alumnos de los cuales recibieron cerficado de formacion para el trabajo, y estan aptos para el ingreso a la  universidad del valle y el conservatorio ya que cuentan con las competencias suficientes para su proceso de admision. 
 Se les realiza acto ceremonial donde se hace la debida entrega de sus certificaciones y  </t>
  </si>
  <si>
    <t>Se realizaron las siguientes actividades de capacitacion, las cuales se nombran a continuacion:
1/ febrero 13, Capacitacion itinerante marginalidad (habitantes de calle);lugar: colegio san francisco javier;  Beneficiados:80 Estudiantes
2/ febrero 20, Capacitacion itinerante marginalidad (habitantes de calle), Lugar: Colegio Comfandi Yumbo,Beneficiados: 96 Estudiantes
3/Marzo 21, Capacitacion Gente en bicicleta,Lugar: Sala de exposiciones IMCY,Beneficiados: 81 Estudiantes,
4/ Marzo 22, Capacitacion Gente en bicicleta,Lugar: Sala de exposiciones IMCY,Beneficiados: 103 Estudiantes de la I,E Frnacisco javier,
5/Marzo 23, Capacitacion Gente en bicicleta,Lugar: Sala de exposiciones IMCY,Beneficiados: 18 Estudiantes de la I,E Pedro antonio sanchez tello
6/Capacitacion mirada infantil de la semana mayor,Lugar: Sala de exposiciones permanetes IMCY, Tema: Conocer las celebridades religiosas del municipio ya que tienen que ver con el patrimonio, Semana Santa. Beneficiarios: 98 Estudiantes.
7/Capacitacion Maleta didactica Musica para la vida, Lugar: Colegio ces Kids, Tema; A tarves de la historia de los primeros pobladores de Yumbo  (Indigenas), Se relata una historia  donde se empieza  a ver los inicios de la Musica, La danza y el valor por el Agua como tesoro para la vida, Beneficiarios: 80 Niños
8/ Mayo 09, Capacitacion Maleta didactica Musica para la vida, Lugar: liceo infantil el mundo de winnie, Tema: A tarves de la historia de los primeros pobladores de Yumbo  (Indigenas), Se relata una historia  donde se empieza  a ver los inicios de la Musica, La danza y el valor por el Agua como tesoro para la vida, Beneficiarios: 67 Niños, 10 adultos total: 77
9/ Mayo 10, Capcitacion maleta didactica Musica para la vida,Lugar :  Colegio Principe de paz, Tema: A traves de la historia de los primeros pobladores de Yumbo  (Indigenas), Se relata una historia  donde se empieza  a ver los inicios de la Musica, La danza y el valor por el Agua como tesoro para la vida, Beneficiarios:39 niños
10/ Mayo 15, Capcitacion maleta didactica Musica para la vida,Lugar : Colegio Bautista, Tema: A traves de la historia de los primeros pobladores de Yumbo  (Indigenas), Se relata una historia  donde se empieza  a ver los inicios de la Musica, La danza y el valor por el Agua como tesoro para la vida, Beneficiarios:47 Niños</t>
  </si>
  <si>
    <t>La biblioteca publica municipal  tiene como mision en los usuarios a los que sirve ofrecer servicios y recursos que tengan impacto en la sociedad y poder fidelizar a sus visitantes y al mismo tiempo, conseguir llegar a los segmentos de la poblacion que no conocen la biblioteca, o que no la utilizan, por lo anterior se viene desarrollando esta actividad, A continuacion se listan las instituciones  a las cuales se les a llegado:
1/ I.E Manuela beltran Grado 2
2/ I. E Juan XXIII Grado Jardin A
3/ I.E Juan XXIII Grado Jardin B
4/ I.E Manuela Beltran Grado 3
5/ I.E Juan XXIII Grado Transicion
6/ Colegio Principe de paz Grado 4
7/ Colegio Bautista Grado 3
8/ I.E Manuela Beltran GradoTransicion
Se Impactaron un total de 334 Niños y Niñas de diferentes instituciones educativas.</t>
  </si>
  <si>
    <t xml:space="preserve">Esta actividad va dirigida a niños, niñas de la primera infancia y a los padres, donde se vienen realizadando actividades como: animación de lectura, manualidad con el cuento leído, explorando mis sentidos, rondas,  lectura compartida con los padres, con  el fin de sensibilizar a los padres  de la importancia de la lectura en las primeras edades de los niños esto con el fin  de crear un  habito  de lectura en los padres poder insentivar a los niños y  niñas al gusto y  disfrute de los libros.
1/ Goticas de Lectura “Animacion de Lectura” Cuando El elefante camina
2/ Goticas de Lectura “Lectura de Imagenes”  Libro de imagenes
3/ Goticas de Lectura “Lectura Compartida” ¡A Bañarse!
Se atendieron un total de 182 Niños y niñas.
</t>
  </si>
  <si>
    <t xml:space="preserve">Es una actividad social que permite a través de la entonación, pronunciación,ritmo y volumen de la voz darle vida y significado a un texto escrito para que la persona que escuche pueda sonar, imaginar o exteriorizar sus emociones y sentimientos. Esta actividad va dirigida a toda la comunidad  y poblacion estudiantil del municipio, a los asistentes de la sala infantil, de manera aleatoria o a solicitud de los niños o jovenes asistentes.
1/ Lectura en Voz Alta "El Tigre y el raton"
2/ Lectura en Voz Alta "Una sopa de Piedra"
3/ Lectura en Voz Alta" Perro azul"
Se atendieron 298 Niños y jovenes
 </t>
  </si>
  <si>
    <t>Esta actividad va relacionada con los puntos  2,1 , 2,2 y 2,3</t>
  </si>
  <si>
    <t xml:space="preserve">El cuento es una actividad didáctica llena de sentido que hay que planificar cuidadosamente. 
Si la llevamos a cabo convenientemente, ayudaremos al niño o el joven a introducirse en un mundo lleno de posibilidades que le llevará a ampliar su conocimiento y a desarrollar su imaginación. Los cuentos nos sirven para: 
• Inventarnos nuevos mundos, • Jugar con las palabras, • Conocer o imaginar nuevos personajes , • Soñar despiertos , • Divertirnos , • Potenciar el pensamiento de una forma creativa.
Esta actividad se desarrolla en al biblioteca y va dirjida a toda la coumnidad del municipio.
1/ Hora del Cuento “Animacion de Lectura” Cuidado con los cuentos de lobos
2/ Hora del Cuento “Animacion de Lectura”  Vaya apetito tiene el zorrito
3/ Hora del Cuento “Animacion de Lectura”  No te rias, pepe
Hasta el moneto tenemos un impacto de 350 personas.
</t>
  </si>
  <si>
    <t xml:space="preserve">Se contempla que todos los servicios deberán ser prestados en igualdad de condiciones a los ciudadanos. De esta manera, la biblioteca pública garantizará las herramientas y recursos necesarios para prestar sus servicios en condiciones de calidad a personas que se encuentran en situación de discapacidad y tambien a toda la coumunidad en  general que quieran acceder a la biblioteca y sus servicios de forma gratuita.
En total son cinco categorías, 
1/ préstamo externo y consulta en sala, 
2/ acceso a internet y a las TIC, 
3/ asesoría y orientación, 
4/ formación y capacitación, 
5/eventos y actividades.
Hasta corte mayo 30 Se tiene un impacto 3589 personas atendidas en todos los 5 servicios. </t>
  </si>
  <si>
    <t xml:space="preserve">Actividad encaminada a la capacitacion  del personal como aprendizaje, al  cual es impartido al personal que labora en la entidad, esto con el  objetivo de aumentar los conocimientos y cambiar actitudes en el desempeño de su  trabajo. 
La actividad se desarrollo en 2 espacios los cuales fueron,  Taller de Clima Laboral “Lugar Biblioteca Municipal” y
Taller de Promocion de Lectura “Lugar Biblioteca Departamental”, con este se Beneficiaron 25  personas
</t>
  </si>
  <si>
    <t>listados de asistencias, Registros fotograficos.
Certificacion biblioteca departamental</t>
  </si>
  <si>
    <t>listados de asistencias</t>
  </si>
  <si>
    <t>listados de asitencias,
Registro fotografico</t>
  </si>
  <si>
    <t>listados de asistencias, llave del saber</t>
  </si>
  <si>
    <t>Esta actividad se cumple mediante los literales 1.1</t>
  </si>
  <si>
    <t xml:space="preserve">
2015-768920056-7
2015-768920056-8</t>
  </si>
  <si>
    <t>CANTIDAD EJECUTADA A MARZO 31</t>
  </si>
  <si>
    <t>CANTIDAD EJECUTADA A ABRIL 30</t>
  </si>
  <si>
    <t>CANTIDAD EJECUTADA A MAYO 30</t>
  </si>
  <si>
    <t>APROPIACION DEFINITIVA JULIO 30</t>
  </si>
  <si>
    <t>EJECUCION DE RECURSOS A JULIO 30</t>
  </si>
  <si>
    <t>TOTAL  APROPIACION META A JULIO 30</t>
  </si>
  <si>
    <t>TOTAL EJECUCION META A JULIO 30</t>
  </si>
  <si>
    <t>% EJECUCION META A JULIO 30</t>
  </si>
  <si>
    <t xml:space="preserve">Con el objetivo de garantizar una educacion artistica de calidad y el cumplimiento de la mision institucional se desarrollo reuniones con los siguientes temas y fechas:
1/ Fecha: 2 de febrero 2018, Lugar: Instalaciones IMCY Salon #4, Tema: Concertacion de actividades para inicio del periodo 2018-1  este se dio mediante acta de reunioon y cumpliendon la siguiente agenda: 1. Saludo de bienvenida del  Gerente Dr. Luis Albeiro Gutiérrez 2. Presentación del Dr. Oscar fuentes Apoyo a la escuela 3. Información de calidad y planeación 4. Cronograma de actividades 5. Notas estudiantes 2 y 4  semestre 6. Proposiciones y varios.
</t>
  </si>
  <si>
    <r>
      <rPr>
        <sz val="10"/>
        <rFont val="Arial"/>
        <family val="2"/>
      </rPr>
      <t xml:space="preserve">EL XX ENCUENTRO NACIONAL DE DANZAS NUESTRA TIERRA - IMCY - 2018 : Tiene como obejtivo promover las costumbres y tradiciones de la danza nacional y el desarrollo cultural. 
El encuentro se desarrolla mediante diferentes etapas las cuales son: Se envian las invitaciones a las mejores agrupaciones del pais donde se tiene como objetivo el trabajo tradicional de los grupos que vienen haciendo investigacion en cada una de las regiones del pais invitando,  7 grupos nacionales, 9 municipales y 3 departamentales igualmente se organiza la programacion a llevar a cabo con los grupos invitados, donde se involucran talleres de formacion en instituciones educativas y comunidad en general, 4 galas en plaza principal. Este evento se desarrolla del 27 de junio al 1 de julio en horario Diurno y nocturno.
La poblacion objetivo es: grupos artisticos y poblacion en general.
Impacto: 26 grupos artisticos donde se beneficiaron 700 personas,
              5300 Personas comunidad en general Impactos Directos.
              2200 Personas Comunidad flotante impactos Indirectos.
</t>
    </r>
    <r>
      <rPr>
        <b/>
        <sz val="10"/>
        <rFont val="Arial"/>
        <family val="2"/>
      </rPr>
      <t xml:space="preserve">TOTAL PERSONAS ATENDIDAS: 8.200
</t>
    </r>
  </si>
  <si>
    <t>CANTIDAD EJECUTADA A JULIO 30</t>
  </si>
  <si>
    <t xml:space="preserve">El objetivo de esta actividad es Promover  la cultura y recreacion mediante el cine tematico en zonas vulnerables y espacios olvidados de la comuna 4, la actividad se desarrolla mediante la proyeccion de peliculas, foros, actividades ludicas y limpieza a continuacion se indican lugar, fecha, impactados y  titutlo de la proyeccion.
1/ Proyeccion pelicula lego, Barrio La ceiba, impactados: 80 personas, Fecha, 7 febrero
2/ Proyeccion pelicula lego, Barrio pizarro, impactados: 80 personas, Fecha, 9 febrero
3/ Proyeccion pelicula liga de la justicia, Barrio la ceiba, impactados: 80 personas, Fecha, 14 febrero
4/ Proyeccion pelicula liga de la justicia, Barrio pizarro, impactados: 80 personas, Fecha, 16  febrero
5/ Proyeccion pelicula coco, Barrio la ceiba, impactados: 80 personas, Fecha, 21 febrero
6/ Proyeccion pelicula coco, Barrio Pizarro, impactados: 80 personas, Fecha, 23 febrero
7/ Proyeccion pelicula Guardian de la luna, Barrio la Ceiba, impactados: 80 personas, Fecha, 28  febrero
</t>
  </si>
  <si>
    <t>CANTIDAD EJECUTADA A AGOSTO 30</t>
  </si>
  <si>
    <t>APROPIACION DEFINITIVA AGOSTO 30</t>
  </si>
  <si>
    <t>EJECUCION DE RECURSOS A AGOSTO 30</t>
  </si>
  <si>
    <t>TOTAL  APROPIACION META A AGOSTO 30</t>
  </si>
  <si>
    <t>TOTAL EJECUCION META A AGOSTO 30</t>
  </si>
  <si>
    <t>% EJECUCION META A AGOSTO 30</t>
  </si>
  <si>
    <t>RP. CONSTRUCCION,MTO Y ADECU</t>
  </si>
  <si>
    <t xml:space="preserve">Registro fotografico </t>
  </si>
  <si>
    <t xml:space="preserve">con el objetivo de mostrar, comunicar y socializar a la comunidad yumbeña y en especial a la comunidad estudiantil, acerca de la importancia y el significado que tiene el patrimonio a nivel local, departamental y nacional, se desarrrollo  la version 2 de la feria del patrimonio 2018, en la cual los estudiantes y publico en general hacen presencia e interaccion con 17  stand donde se presentan ilustraciones mediante folletos, pendones, piezas, etc y se brinda informacion sobre diferentes acontecimientos del patrimonio material e inmaterial.
Esta actividad se desarrollo en la plazoleta fray peña del parque belalcazar, el dia 14 de septiembre del 2018. se beneficiaron 500 personas entre estudiantes y publico en general,este evento obtuvo como resultado  la asistencia de 17 exponentes,  tales como:
-Museo de la salsa
-Museo jairo valera.
-Museo san sebastian de yumbo.
-Comunidad afor.
-IMCY
-Biblioteca municipal.
-Biblioteca departamental.
-Museo de oro calima
-Museo Milu
-Museo Arte religioso
-Museo Arqueologico la merced
-Museo la Tertulia
-INCIVA
-Bomberos Yumbo
-Policia de Turismo
- Polilee </t>
  </si>
  <si>
    <r>
      <t xml:space="preserve">Con el objetivo de reconocer y cuidar el patrimonio cultural del municipio de yumbo, el IMCY desarrollo una actividad mediante la Maleta Arqueologica Cultura Calima, donde se sencibiliza mediante un coversatorio sobre el patrimonio arqueologico del municipio, generando conciencia sobre el cuidado de este, esta actividad se basa en desarrollar una exposicion visual de piezas arqueologicas y sonidos representativos  de la naturaleza relatando mitos y leyendas indigenas. A continuacion los lugares donde se llevo estas sencibilizaciones:
</t>
    </r>
    <r>
      <rPr>
        <b/>
        <i/>
        <sz val="10"/>
        <rFont val="Arial"/>
        <family val="2"/>
      </rPr>
      <t xml:space="preserve">
1/  FundacionPRincipe de PAz, Mayo 31 2018, Asistentes:38 estudiantes de grado 6,7 y 8 de bachillerato
2/ Colegio agape school, agosto 21 2018, Asistentes: 56 estduaintes de grado 2,3 y 4 de primaria
3/ Ces Kids, agosto 29 2018, Asitieron 23 Estudiantes de 5 y 4 De primaria
4/ Liceo Metropolitano de yumbo: Agosto 30 2018, 56 Estudiantes. </t>
    </r>
  </si>
  <si>
    <t>Registro fotografico y asistencias</t>
  </si>
  <si>
    <t xml:space="preserve">Con el fin de promover el Desarrollo Cultural del Municipio de Yumbo se Realizo las muestras artitsicas con los alumnos de 1,2,3,4 nivel de las diferentes modalidades de formacion artistica, Este evento tuvo com nombre el Arte Endulza Tu alma los lugares que se ultilizaron para eld esarrollo de esta actividad fueron, la plazoleta del parque belalcazar y el auditorio IMCY, las fechas de desarrollo fueron: del 20 al 24 de junio 2018,  conto con  la participacion de 2500 Artistas  en formacion y un total 11010 personas asistentes a las galas. para la suma total de 13.510 personas </t>
  </si>
  <si>
    <t>Registro fotografico, videos, asistencias</t>
  </si>
  <si>
    <t>RESULTADO A AGOSTO 30</t>
  </si>
  <si>
    <t>Con el objetivo  promover y estimular habitos de lectura, generar condiciones idoneas para que nuestro municipio se proyecte y se contrutya a travez del conocimineto, l a lectura y la escritura de manera ludica y formativa. Para lo cual se desarrollo y se ejecuto La SEMANA DEL IDIOMA, DEL LIBRO Y DERECHOS DE AUTOR, esta actividad se desarrolla duarnte la semana del 23 al 27 de bril,Teniendo una programacion variada, dirigida a toda la comunidad en general del muncipio de yumbo y la poblacion estudiantil teniendo actividades como:
1/ foro del idioma(El uso del idioma en la sredes)
2/ confernecia literaria(Escritor andres caicedo)
3/ Recital poetico (Parque uribe)
4/Cuenteria (I.E Rosa Zarate de peña Dapa)
5/Cuenteria (I.E Alberto Mendoza Mayor)
6/Taller de imprenta Manual(Sala de exposiciones IMCY)
7/Recital Musical(Maestro jairo Ojeda)
8/Cuenteria(I.E Jose Maria Cordoba)
9/Cierre Semana Del Idioma(Plazoleta PArque Belalcazar)
Esta actividad conto con la participacion 967 Beneficiados,</t>
  </si>
  <si>
    <t>CANTIDAD EJECUTADA A SEPTIEMBRE 30</t>
  </si>
  <si>
    <t>APROPIACION DEFINITIVA SEPTIEMBRE 30</t>
  </si>
  <si>
    <t>EJECUCION DE RECURSOS A SEPTIEMBRE 30</t>
  </si>
  <si>
    <t>TOTAL  APROPIACION META A SEPTIEMBRE 30</t>
  </si>
  <si>
    <t>TOTAL EJECUCION META A SEPTIEMBRE 30</t>
  </si>
  <si>
    <t>% EJECUCION META A SEPTIEMBRE 30</t>
  </si>
  <si>
    <t>se realizo uso adecuado del sofware academico ya que por medio de este se llevo a cabo el registro de los 2 periodos de talleres artisticos, generando con este registro una adecuada caracterizacion de las personas que ingresan a hacer parte de los talleres de formacion artistica com a su vez la escuela de musica.</t>
  </si>
  <si>
    <t>sofware ubicado en la oficina de coordinación de area.</t>
  </si>
  <si>
    <t xml:space="preserve">Con el fin de generar Circulacion artistica y cultural a nivel nacional e internacional, el instituto municipal de cultura  destina un presupuesto, para satisfacer tal fin, gracias a esto el IMCY a logrado generar Apoyos a los siguientes Artistas y grupos Culturales:
1/ Fundacion Artistica latin Sound
2/ Fundacion Nuestra Tierra
3/ Fundacion Juventud Rumbera
4/ Grupo musical Aires de Colombia
5/ Banda Musico Marcial (TITAN)
6/ Fundacion Artistica Talentos Afrolatinos
</t>
  </si>
  <si>
    <t>Resoluciones, evidencia fotografica e informes.</t>
  </si>
  <si>
    <t xml:space="preserve">En el mes de Febrero del 2018 se incio un proceso de renovacion de la pagina Web y redes sociales de la entidad, esto con el fin de mantener a la comunidad mas informada de todo lo que pasa en el IMCY es asi, que se esta en constante actualizacion del Banner de la pagina Web y la red social Facebook publicando las noticias, boletines de prensa, comunicados y flayer publicitarios. hasta el momento se desarrollaron 32 actualizaciones de 42 programadas durante 11 meses , </t>
  </si>
  <si>
    <t>El Instituto municpal de cultura desarrolla y ejecuta un programa radial de 30 minutos los dias miercoles, en la emisora local del municpio donde el objetivo de este es dar a conocer la programacion semanal que desarrollara el instituto a su vez rinde informes sobre las actividades ya ejecutadas.
hasta el momento se han desarrollado  35 programas.</t>
  </si>
  <si>
    <t>Con el fin de difundir y demostrar los trabajos culturales que se desarrolla en nuestro muncipio, se realizaron 2 comerciales los cuales se enviaron a canales regionales y medinate redes sociales para un mejor impacto en la difusion y asi garantizar la participacion masiva a nuestros encuentros, estos comerciales fueron:
1/ Comercial del XX Encuentro nacional de Danzas "Nuestra Tierra"
2/ Comercial de XXV Encuentro Nacional de interprestes de musica colombiana "Julio Cesar Garcia Ayala"</t>
  </si>
  <si>
    <t>Registro videografico y publicacion en redes sociales</t>
  </si>
  <si>
    <t xml:space="preserve">Durante el periodo que comprende de Febrero a septiembre 2018 se han actualizado las carteleras 32 veces con informacion concerniente al trabajo que hace la entidad, eventos, talleres y demas.  Se tiene programada 42 actualizaciones durante 11 meses. </t>
  </si>
  <si>
    <t>Diciembre 2018</t>
  </si>
  <si>
    <t>Noviembre 2018</t>
  </si>
  <si>
    <t>Abril 2018</t>
  </si>
  <si>
    <t>Junio 2018</t>
  </si>
  <si>
    <t>Octubre 2018</t>
  </si>
  <si>
    <t>Julio 2018</t>
  </si>
  <si>
    <t>Diciembre  2018</t>
  </si>
  <si>
    <t>Junio y Diciembre 2018</t>
  </si>
  <si>
    <t>Julio y Diciembre 2018</t>
  </si>
  <si>
    <t>Dicimbre 2018</t>
  </si>
  <si>
    <t>Noviembre  2018</t>
  </si>
  <si>
    <t>Agosto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</si>
</sst>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 #,##0.00_);_(&quot;$&quot;\ * \(#,##0.00\);_(&quot;$&quot;\ * &quot;-&quot;??_);_(@_)"/>
    <numFmt numFmtId="43" formatCode="_(* #,##0.00_);_(* \(#,##0.00\);_(* &quot;-&quot;??_);_(@_)"/>
    <numFmt numFmtId="164" formatCode="&quot;$&quot;\ #,##0"/>
    <numFmt numFmtId="165" formatCode="_(&quot;$&quot;\ * #,##0_);_(&quot;$&quot;\ * \(#,##0\);_(&quot;$&quot;\ * &quot;-&quot;??_);_(@_)"/>
    <numFmt numFmtId="166" formatCode="&quot;$&quot;\ #,##0.00"/>
    <numFmt numFmtId="167" formatCode="0.0%"/>
    <numFmt numFmtId="168" formatCode="0.0"/>
    <numFmt numFmtId="169" formatCode="_-* #,##0.00_-;\-* #,##0.00_-;_-* &quot;-&quot;??_-;_-@_-"/>
    <numFmt numFmtId="170" formatCode="_(* #,##0.0_);_(* \(#,##0.0\);_(* &quot;-&quot;??_);_(@_)"/>
  </numFmts>
  <fonts count="26" x14ac:knownFonts="1">
    <font>
      <sz val="11"/>
      <color rgb="FF000000"/>
      <name val="Calibri"/>
    </font>
    <font>
      <sz val="11"/>
      <color rgb="FF000000"/>
      <name val="Arial"/>
      <family val="2"/>
    </font>
    <font>
      <b/>
      <sz val="11"/>
      <color rgb="FF000000"/>
      <name val="Calibri"/>
      <family val="2"/>
    </font>
    <font>
      <b/>
      <sz val="12"/>
      <color rgb="FF000000"/>
      <name val="Arial"/>
      <family val="2"/>
    </font>
    <font>
      <sz val="10"/>
      <color rgb="FF000000"/>
      <name val="Arial"/>
      <family val="2"/>
    </font>
    <font>
      <sz val="12"/>
      <color rgb="FF000000"/>
      <name val="Arial"/>
      <family val="2"/>
    </font>
    <font>
      <b/>
      <sz val="10"/>
      <color rgb="FF000000"/>
      <name val="Calibri"/>
      <family val="2"/>
      <scheme val="minor"/>
    </font>
    <font>
      <sz val="10"/>
      <name val="Calibri"/>
      <family val="2"/>
      <scheme val="minor"/>
    </font>
    <font>
      <b/>
      <sz val="16"/>
      <color rgb="FF000000"/>
      <name val="Arial"/>
      <family val="2"/>
    </font>
    <font>
      <sz val="10"/>
      <color rgb="FF000000"/>
      <name val="Arial"/>
      <family val="2"/>
    </font>
    <font>
      <sz val="10"/>
      <name val="Arial"/>
      <family val="2"/>
    </font>
    <font>
      <sz val="11"/>
      <name val="Calibri"/>
      <family val="2"/>
    </font>
    <font>
      <sz val="10"/>
      <name val="Arial"/>
      <family val="2"/>
    </font>
    <font>
      <sz val="11"/>
      <color rgb="FF000000"/>
      <name val="Calibri"/>
      <family val="2"/>
    </font>
    <font>
      <sz val="11"/>
      <color rgb="FF000000"/>
      <name val="Calibri"/>
      <family val="2"/>
    </font>
    <font>
      <sz val="9"/>
      <color indexed="81"/>
      <name val="Tahoma"/>
      <family val="2"/>
    </font>
    <font>
      <b/>
      <sz val="9"/>
      <color indexed="81"/>
      <name val="Tahoma"/>
      <family val="2"/>
    </font>
    <font>
      <b/>
      <sz val="10"/>
      <color rgb="FF000000"/>
      <name val="Arial"/>
      <family val="2"/>
    </font>
    <font>
      <b/>
      <sz val="10"/>
      <name val="Arial"/>
      <family val="2"/>
    </font>
    <font>
      <b/>
      <sz val="11"/>
      <name val="Arial"/>
      <family val="2"/>
    </font>
    <font>
      <b/>
      <sz val="12"/>
      <name val="Arial"/>
      <family val="2"/>
    </font>
    <font>
      <b/>
      <sz val="11"/>
      <color rgb="FF000000"/>
      <name val="Arial"/>
      <family val="2"/>
    </font>
    <font>
      <b/>
      <sz val="9"/>
      <name val="Arial"/>
      <family val="2"/>
    </font>
    <font>
      <sz val="10"/>
      <name val="Arial"/>
      <family val="2"/>
    </font>
    <font>
      <b/>
      <i/>
      <sz val="10"/>
      <name val="Arial"/>
      <family val="2"/>
    </font>
    <font>
      <sz val="10"/>
      <color theme="1"/>
      <name val="Arial"/>
      <family val="2"/>
    </font>
  </fonts>
  <fills count="18">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0000"/>
        <bgColor indexed="64"/>
      </patternFill>
    </fill>
    <fill>
      <patternFill patternType="solid">
        <fgColor rgb="FF7030A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FF00"/>
        <bgColor rgb="FFC0C0C0"/>
      </patternFill>
    </fill>
    <fill>
      <patternFill patternType="solid">
        <fgColor rgb="FF92D050"/>
        <bgColor rgb="FFC0C0C0"/>
      </patternFill>
    </fill>
    <fill>
      <patternFill patternType="solid">
        <fgColor rgb="FF00B050"/>
        <bgColor indexed="64"/>
      </patternFill>
    </fill>
  </fills>
  <borders count="80">
    <border>
      <left/>
      <right/>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style="thin">
        <color rgb="FF000000"/>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rgb="FF000000"/>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right/>
      <top style="thin">
        <color rgb="FF000000"/>
      </top>
      <bottom/>
      <diagonal/>
    </border>
    <border>
      <left style="thin">
        <color indexed="64"/>
      </left>
      <right/>
      <top style="thin">
        <color indexed="64"/>
      </top>
      <bottom style="medium">
        <color indexed="64"/>
      </bottom>
      <diagonal/>
    </border>
    <border>
      <left style="thin">
        <color rgb="FF000000"/>
      </left>
      <right/>
      <top style="medium">
        <color indexed="64"/>
      </top>
      <bottom/>
      <diagonal/>
    </border>
    <border>
      <left style="thin">
        <color rgb="FF000000"/>
      </left>
      <right/>
      <top/>
      <bottom style="medium">
        <color indexed="64"/>
      </bottom>
      <diagonal/>
    </border>
    <border>
      <left/>
      <right style="thin">
        <color rgb="FF000000"/>
      </right>
      <top style="medium">
        <color indexed="64"/>
      </top>
      <bottom/>
      <diagonal/>
    </border>
    <border>
      <left/>
      <right style="thin">
        <color rgb="FF000000"/>
      </right>
      <top/>
      <bottom style="medium">
        <color indexed="64"/>
      </bottom>
      <diagonal/>
    </border>
    <border>
      <left style="thin">
        <color rgb="FF000000"/>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top/>
      <bottom style="thin">
        <color rgb="FF000000"/>
      </bottom>
      <diagonal/>
    </border>
    <border>
      <left style="thin">
        <color rgb="FF000000"/>
      </left>
      <right/>
      <top style="thin">
        <color rgb="FF000000"/>
      </top>
      <bottom/>
      <diagonal/>
    </border>
    <border>
      <left style="thin">
        <color indexed="64"/>
      </left>
      <right/>
      <top style="thin">
        <color rgb="FF000000"/>
      </top>
      <bottom/>
      <diagonal/>
    </border>
    <border>
      <left/>
      <right/>
      <top style="thin">
        <color rgb="FF000000"/>
      </top>
      <bottom style="thin">
        <color rgb="FF000000"/>
      </bottom>
      <diagonal/>
    </border>
    <border>
      <left style="thin">
        <color indexed="64"/>
      </left>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indexed="64"/>
      </left>
      <right style="medium">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top/>
      <bottom style="thin">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medium">
        <color indexed="64"/>
      </bottom>
      <diagonal/>
    </border>
  </borders>
  <cellStyleXfs count="7">
    <xf numFmtId="0" fontId="0" fillId="0" borderId="0"/>
    <xf numFmtId="9"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cellStyleXfs>
  <cellXfs count="862">
    <xf numFmtId="0" fontId="0" fillId="0" borderId="0" xfId="0"/>
    <xf numFmtId="0" fontId="0" fillId="2" borderId="1" xfId="0" applyFont="1" applyFill="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Font="1" applyAlignment="1">
      <alignment vertical="center"/>
    </xf>
    <xf numFmtId="0" fontId="0" fillId="0" borderId="0" xfId="0" applyFont="1"/>
    <xf numFmtId="0" fontId="0" fillId="0" borderId="0" xfId="0" applyFont="1" applyAlignment="1"/>
    <xf numFmtId="0" fontId="2" fillId="2" borderId="1" xfId="0" applyFont="1" applyFill="1" applyBorder="1" applyAlignment="1">
      <alignment vertical="center"/>
    </xf>
    <xf numFmtId="0" fontId="4" fillId="0" borderId="0" xfId="0" applyFont="1" applyAlignment="1">
      <alignment vertical="center"/>
    </xf>
    <xf numFmtId="0" fontId="1" fillId="2" borderId="1" xfId="0" applyFont="1" applyFill="1" applyBorder="1" applyAlignment="1">
      <alignment vertical="center"/>
    </xf>
    <xf numFmtId="0" fontId="11" fillId="0" borderId="0" xfId="0" applyFont="1" applyAlignment="1">
      <alignment vertical="center"/>
    </xf>
    <xf numFmtId="165" fontId="0" fillId="0" borderId="0" xfId="0" applyNumberFormat="1" applyFont="1" applyAlignment="1">
      <alignment vertical="center"/>
    </xf>
    <xf numFmtId="44" fontId="0" fillId="0" borderId="0" xfId="0" applyNumberFormat="1" applyFont="1" applyAlignment="1">
      <alignment vertical="center"/>
    </xf>
    <xf numFmtId="0" fontId="11" fillId="0" borderId="4" xfId="0" applyFont="1" applyBorder="1" applyAlignment="1">
      <alignment vertical="center"/>
    </xf>
    <xf numFmtId="165" fontId="11" fillId="0" borderId="0" xfId="0" applyNumberFormat="1" applyFont="1" applyAlignment="1">
      <alignment vertical="center"/>
    </xf>
    <xf numFmtId="166" fontId="11" fillId="0" borderId="0" xfId="0" applyNumberFormat="1"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6" xfId="0" applyFont="1" applyBorder="1" applyAlignment="1">
      <alignment horizontal="justify" vertical="center" wrapText="1"/>
    </xf>
    <xf numFmtId="0" fontId="10" fillId="0" borderId="10" xfId="0" applyFont="1" applyBorder="1" applyAlignment="1">
      <alignment vertical="center" wrapText="1"/>
    </xf>
    <xf numFmtId="0" fontId="4" fillId="0" borderId="5" xfId="0" applyFont="1" applyBorder="1" applyAlignment="1">
      <alignment horizontal="center" vertical="center" wrapText="1"/>
    </xf>
    <xf numFmtId="0" fontId="4" fillId="0" borderId="5" xfId="0" applyFont="1" applyBorder="1" applyAlignment="1">
      <alignment horizontal="justify" vertical="center" wrapText="1"/>
    </xf>
    <xf numFmtId="0" fontId="10" fillId="0" borderId="5" xfId="0" applyFont="1" applyBorder="1" applyAlignment="1">
      <alignment horizontal="justify" vertical="center" wrapText="1"/>
    </xf>
    <xf numFmtId="164" fontId="9" fillId="0" borderId="9" xfId="0" applyNumberFormat="1" applyFont="1" applyBorder="1" applyAlignment="1">
      <alignment horizontal="center" vertical="center" wrapText="1"/>
    </xf>
    <xf numFmtId="164" fontId="9" fillId="0" borderId="5"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9" fillId="0" borderId="5"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19" xfId="0" applyFont="1" applyFill="1" applyBorder="1" applyAlignment="1">
      <alignment horizontal="justify" vertical="center" wrapText="1"/>
    </xf>
    <xf numFmtId="164" fontId="0" fillId="0" borderId="0" xfId="0" applyNumberFormat="1" applyFont="1" applyAlignment="1">
      <alignment vertical="center"/>
    </xf>
    <xf numFmtId="164" fontId="11" fillId="0" borderId="0" xfId="0" applyNumberFormat="1" applyFont="1" applyAlignment="1">
      <alignment vertical="center"/>
    </xf>
    <xf numFmtId="0" fontId="0" fillId="0" borderId="5" xfId="0" applyBorder="1"/>
    <xf numFmtId="0" fontId="14" fillId="0" borderId="5" xfId="0" applyFont="1" applyBorder="1" applyAlignment="1">
      <alignment horizontal="center" vertical="center"/>
    </xf>
    <xf numFmtId="0" fontId="0" fillId="0" borderId="5" xfId="0" applyBorder="1" applyAlignment="1">
      <alignment horizontal="center" vertical="center"/>
    </xf>
    <xf numFmtId="0" fontId="10" fillId="0" borderId="11"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0" fillId="0" borderId="5" xfId="0" applyFont="1" applyFill="1" applyBorder="1" applyAlignment="1">
      <alignment horizontal="left" vertical="center" wrapText="1"/>
    </xf>
    <xf numFmtId="164" fontId="10" fillId="0" borderId="5" xfId="0" applyNumberFormat="1" applyFont="1" applyFill="1" applyBorder="1" applyAlignment="1">
      <alignment horizontal="center" vertical="center" wrapText="1"/>
    </xf>
    <xf numFmtId="164" fontId="9" fillId="0" borderId="5" xfId="0" applyNumberFormat="1" applyFont="1" applyFill="1" applyBorder="1" applyAlignment="1">
      <alignment horizontal="center" vertical="center" wrapText="1"/>
    </xf>
    <xf numFmtId="43" fontId="11" fillId="0" borderId="0" xfId="3" applyFont="1" applyAlignment="1">
      <alignment vertical="center"/>
    </xf>
    <xf numFmtId="44" fontId="0" fillId="0" borderId="0" xfId="2" applyFont="1" applyAlignment="1">
      <alignment vertical="center"/>
    </xf>
    <xf numFmtId="164" fontId="10" fillId="0" borderId="6" xfId="0" applyNumberFormat="1" applyFont="1" applyFill="1" applyBorder="1" applyAlignment="1">
      <alignment horizontal="center" vertical="center" wrapText="1"/>
    </xf>
    <xf numFmtId="164" fontId="10" fillId="0" borderId="11" xfId="0" applyNumberFormat="1" applyFont="1" applyFill="1" applyBorder="1" applyAlignment="1">
      <alignment horizontal="center" vertical="center" wrapText="1"/>
    </xf>
    <xf numFmtId="0" fontId="0" fillId="0" borderId="0" xfId="0" applyFont="1" applyAlignment="1"/>
    <xf numFmtId="9" fontId="4" fillId="5" borderId="34" xfId="0" applyNumberFormat="1" applyFont="1" applyFill="1" applyBorder="1" applyAlignment="1">
      <alignment horizontal="center" vertical="center" wrapText="1"/>
    </xf>
    <xf numFmtId="0" fontId="10" fillId="0" borderId="21" xfId="0" applyFont="1" applyFill="1" applyBorder="1" applyAlignment="1">
      <alignment horizontal="justify" vertical="center" wrapText="1"/>
    </xf>
    <xf numFmtId="0" fontId="9" fillId="0" borderId="21" xfId="0" applyFont="1" applyFill="1" applyBorder="1" applyAlignment="1">
      <alignment horizontal="justify" vertical="center" wrapText="1"/>
    </xf>
    <xf numFmtId="0" fontId="10" fillId="0" borderId="37" xfId="0" applyFont="1" applyFill="1" applyBorder="1" applyAlignment="1">
      <alignment vertical="center" wrapText="1"/>
    </xf>
    <xf numFmtId="164" fontId="10" fillId="0" borderId="20" xfId="0" applyNumberFormat="1" applyFont="1" applyFill="1" applyBorder="1" applyAlignment="1">
      <alignment horizontal="center" vertical="center" wrapText="1"/>
    </xf>
    <xf numFmtId="164" fontId="9" fillId="0" borderId="20"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4" fillId="0" borderId="5" xfId="0" applyFont="1" applyFill="1" applyBorder="1" applyAlignment="1">
      <alignment horizontal="justify" vertical="center" wrapText="1"/>
    </xf>
    <xf numFmtId="0" fontId="4" fillId="0" borderId="21" xfId="0" applyFont="1" applyFill="1" applyBorder="1" applyAlignment="1">
      <alignment horizontal="justify" vertical="center" wrapText="1"/>
    </xf>
    <xf numFmtId="9" fontId="10" fillId="0" borderId="5" xfId="0" applyNumberFormat="1" applyFont="1" applyFill="1" applyBorder="1" applyAlignment="1">
      <alignment horizontal="center" vertical="center" wrapText="1"/>
    </xf>
    <xf numFmtId="9" fontId="18" fillId="0" borderId="5" xfId="0" applyNumberFormat="1" applyFont="1" applyFill="1" applyBorder="1" applyAlignment="1">
      <alignment horizontal="center" vertical="center" wrapText="1"/>
    </xf>
    <xf numFmtId="9" fontId="19" fillId="0" borderId="5" xfId="0" applyNumberFormat="1" applyFont="1" applyFill="1" applyBorder="1" applyAlignment="1">
      <alignment horizontal="center" vertical="center" wrapText="1"/>
    </xf>
    <xf numFmtId="9" fontId="20" fillId="0" borderId="5" xfId="0" applyNumberFormat="1" applyFont="1" applyFill="1" applyBorder="1" applyAlignment="1">
      <alignment horizontal="center" vertical="center" wrapText="1"/>
    </xf>
    <xf numFmtId="167" fontId="10" fillId="0" borderId="3" xfId="0" applyNumberFormat="1" applyFont="1" applyFill="1" applyBorder="1" applyAlignment="1">
      <alignment horizontal="center" vertical="center" wrapText="1"/>
    </xf>
    <xf numFmtId="167" fontId="10" fillId="0" borderId="44" xfId="0" applyNumberFormat="1" applyFont="1" applyFill="1" applyBorder="1" applyAlignment="1">
      <alignment horizontal="center" vertical="center" wrapText="1"/>
    </xf>
    <xf numFmtId="9" fontId="0" fillId="0" borderId="5" xfId="1" applyFont="1" applyFill="1" applyBorder="1" applyAlignment="1">
      <alignment horizontal="center" vertical="center"/>
    </xf>
    <xf numFmtId="9" fontId="4" fillId="0" borderId="5" xfId="1" applyFont="1" applyFill="1" applyBorder="1" applyAlignment="1">
      <alignment horizontal="center" vertical="center"/>
    </xf>
    <xf numFmtId="9" fontId="3" fillId="0" borderId="5" xfId="1" applyFont="1" applyFill="1" applyBorder="1" applyAlignment="1">
      <alignment horizontal="center" vertical="center"/>
    </xf>
    <xf numFmtId="9" fontId="4" fillId="0" borderId="0" xfId="1" applyFont="1" applyFill="1" applyAlignment="1">
      <alignment horizontal="center" vertical="center"/>
    </xf>
    <xf numFmtId="0" fontId="0" fillId="0" borderId="5" xfId="0" applyFont="1" applyFill="1" applyBorder="1" applyAlignment="1"/>
    <xf numFmtId="9" fontId="17" fillId="0" borderId="44" xfId="0" applyNumberFormat="1" applyFont="1" applyFill="1" applyBorder="1" applyAlignment="1">
      <alignment horizontal="center" vertical="center" wrapText="1"/>
    </xf>
    <xf numFmtId="9" fontId="10" fillId="0" borderId="44" xfId="0" applyNumberFormat="1" applyFont="1" applyFill="1" applyBorder="1" applyAlignment="1">
      <alignment horizontal="center" vertical="center" wrapText="1"/>
    </xf>
    <xf numFmtId="9" fontId="18" fillId="0" borderId="44" xfId="0" applyNumberFormat="1" applyFont="1" applyFill="1" applyBorder="1" applyAlignment="1">
      <alignment horizontal="center" vertical="center" wrapText="1"/>
    </xf>
    <xf numFmtId="9" fontId="10" fillId="0" borderId="38" xfId="0" applyNumberFormat="1" applyFont="1" applyFill="1" applyBorder="1" applyAlignment="1">
      <alignment horizontal="center" vertical="center" wrapText="1"/>
    </xf>
    <xf numFmtId="9" fontId="10" fillId="0" borderId="45" xfId="0" applyNumberFormat="1" applyFont="1" applyFill="1" applyBorder="1" applyAlignment="1">
      <alignment horizontal="center" vertical="center" wrapText="1"/>
    </xf>
    <xf numFmtId="9" fontId="17" fillId="0" borderId="5" xfId="0" applyNumberFormat="1" applyFont="1" applyFill="1" applyBorder="1" applyAlignment="1">
      <alignment horizontal="center" vertical="center" wrapText="1"/>
    </xf>
    <xf numFmtId="9" fontId="10" fillId="0" borderId="11" xfId="0" applyNumberFormat="1" applyFont="1" applyFill="1" applyBorder="1" applyAlignment="1">
      <alignment horizontal="center" vertical="center" wrapText="1"/>
    </xf>
    <xf numFmtId="9" fontId="19" fillId="0" borderId="46" xfId="0" applyNumberFormat="1" applyFont="1" applyFill="1" applyBorder="1" applyAlignment="1">
      <alignment horizontal="center" vertical="center" wrapText="1"/>
    </xf>
    <xf numFmtId="9" fontId="10" fillId="0" borderId="47" xfId="0" applyNumberFormat="1" applyFont="1" applyFill="1" applyBorder="1" applyAlignment="1">
      <alignment horizontal="center" vertical="center" wrapText="1"/>
    </xf>
    <xf numFmtId="9" fontId="10" fillId="0" borderId="20" xfId="0" applyNumberFormat="1" applyFont="1" applyFill="1" applyBorder="1" applyAlignment="1">
      <alignment horizontal="center" vertical="center" wrapText="1"/>
    </xf>
    <xf numFmtId="9" fontId="19" fillId="0" borderId="20" xfId="0" applyNumberFormat="1" applyFont="1" applyFill="1" applyBorder="1" applyAlignment="1">
      <alignment horizontal="center" vertical="center" wrapText="1"/>
    </xf>
    <xf numFmtId="9" fontId="10" fillId="0" borderId="3" xfId="0" applyNumberFormat="1" applyFont="1" applyFill="1" applyBorder="1" applyAlignment="1">
      <alignment horizontal="center" vertical="center" wrapText="1"/>
    </xf>
    <xf numFmtId="9" fontId="0" fillId="0" borderId="20" xfId="1" applyFont="1" applyFill="1" applyBorder="1" applyAlignment="1">
      <alignment horizontal="center" vertical="center"/>
    </xf>
    <xf numFmtId="9" fontId="18" fillId="0" borderId="47" xfId="0" applyNumberFormat="1" applyFont="1" applyFill="1" applyBorder="1" applyAlignment="1">
      <alignment horizontal="center" vertical="center" wrapText="1"/>
    </xf>
    <xf numFmtId="9" fontId="20" fillId="0" borderId="44" xfId="0"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9" fontId="4" fillId="0" borderId="20" xfId="1" applyFont="1" applyFill="1" applyBorder="1" applyAlignment="1">
      <alignment horizontal="center" vertical="center"/>
    </xf>
    <xf numFmtId="9" fontId="3" fillId="0" borderId="20" xfId="1" applyFont="1" applyFill="1" applyBorder="1" applyAlignment="1">
      <alignment horizontal="center" vertical="center"/>
    </xf>
    <xf numFmtId="9" fontId="20" fillId="0" borderId="20" xfId="0" applyNumberFormat="1" applyFont="1" applyFill="1" applyBorder="1" applyAlignment="1">
      <alignment horizontal="center" vertical="center" wrapText="1"/>
    </xf>
    <xf numFmtId="9" fontId="10" fillId="0" borderId="16" xfId="0" applyNumberFormat="1" applyFont="1" applyFill="1" applyBorder="1" applyAlignment="1">
      <alignment horizontal="center" vertical="center" wrapText="1"/>
    </xf>
    <xf numFmtId="9" fontId="10" fillId="0" borderId="49" xfId="0" applyNumberFormat="1" applyFont="1" applyFill="1" applyBorder="1" applyAlignment="1">
      <alignment horizontal="center" vertical="center" wrapText="1"/>
    </xf>
    <xf numFmtId="9" fontId="20" fillId="0" borderId="45" xfId="0" applyNumberFormat="1" applyFont="1" applyFill="1" applyBorder="1" applyAlignment="1">
      <alignment horizontal="center" vertical="center"/>
    </xf>
    <xf numFmtId="9" fontId="19" fillId="0" borderId="14" xfId="0" applyNumberFormat="1" applyFont="1" applyFill="1" applyBorder="1" applyAlignment="1">
      <alignment horizontal="center" vertical="center" wrapText="1"/>
    </xf>
    <xf numFmtId="9" fontId="19" fillId="0" borderId="39" xfId="0" applyNumberFormat="1" applyFont="1" applyFill="1" applyBorder="1" applyAlignment="1">
      <alignment horizontal="center" vertical="center" wrapText="1"/>
    </xf>
    <xf numFmtId="9" fontId="19" fillId="0" borderId="11" xfId="0" applyNumberFormat="1" applyFont="1" applyFill="1" applyBorder="1" applyAlignment="1">
      <alignment horizontal="center" vertical="center" wrapText="1"/>
    </xf>
    <xf numFmtId="0" fontId="9" fillId="0" borderId="15" xfId="0" applyFont="1" applyFill="1" applyBorder="1" applyAlignment="1">
      <alignment horizontal="justify" vertical="center" wrapText="1"/>
    </xf>
    <xf numFmtId="9" fontId="4" fillId="0" borderId="5" xfId="0" applyNumberFormat="1" applyFont="1" applyFill="1" applyBorder="1" applyAlignment="1">
      <alignment horizontal="center" vertical="center"/>
    </xf>
    <xf numFmtId="9" fontId="0" fillId="0" borderId="19" xfId="1" applyFont="1" applyFill="1" applyBorder="1" applyAlignment="1">
      <alignment horizontal="center" vertical="center"/>
    </xf>
    <xf numFmtId="0" fontId="4" fillId="0" borderId="19" xfId="0" applyFont="1" applyBorder="1" applyAlignment="1">
      <alignment vertical="center" wrapText="1"/>
    </xf>
    <xf numFmtId="0" fontId="10" fillId="0" borderId="5" xfId="0" applyNumberFormat="1" applyFont="1" applyFill="1" applyBorder="1" applyAlignment="1">
      <alignment horizontal="center" vertical="center" wrapText="1"/>
    </xf>
    <xf numFmtId="0" fontId="18" fillId="0" borderId="5" xfId="0" applyNumberFormat="1" applyFont="1" applyFill="1" applyBorder="1" applyAlignment="1">
      <alignment horizontal="center" vertical="center" wrapText="1"/>
    </xf>
    <xf numFmtId="0" fontId="9" fillId="0" borderId="11" xfId="0" applyFont="1" applyFill="1" applyBorder="1" applyAlignment="1">
      <alignment horizontal="justify" vertical="center" wrapText="1"/>
    </xf>
    <xf numFmtId="9" fontId="20" fillId="0" borderId="15" xfId="0" applyNumberFormat="1" applyFont="1" applyFill="1" applyBorder="1" applyAlignment="1">
      <alignment horizontal="center" vertical="center"/>
    </xf>
    <xf numFmtId="164" fontId="9" fillId="0" borderId="35" xfId="0" applyNumberFormat="1" applyFont="1" applyFill="1" applyBorder="1" applyAlignment="1">
      <alignment horizontal="center" vertical="center" wrapText="1"/>
    </xf>
    <xf numFmtId="0" fontId="0" fillId="0" borderId="0" xfId="0" applyFont="1" applyBorder="1" applyAlignment="1">
      <alignment vertical="center"/>
    </xf>
    <xf numFmtId="164" fontId="2" fillId="6" borderId="53" xfId="2" applyNumberFormat="1" applyFont="1" applyFill="1" applyBorder="1" applyAlignment="1">
      <alignment vertical="center"/>
    </xf>
    <xf numFmtId="0" fontId="0" fillId="6" borderId="57" xfId="0" applyFont="1" applyFill="1" applyBorder="1" applyAlignment="1">
      <alignment vertical="center"/>
    </xf>
    <xf numFmtId="0" fontId="10" fillId="0" borderId="52" xfId="0" applyFont="1" applyFill="1" applyBorder="1" applyAlignment="1">
      <alignment horizontal="justify" vertical="center" wrapText="1"/>
    </xf>
    <xf numFmtId="0" fontId="10" fillId="0" borderId="54" xfId="0" applyFont="1" applyFill="1" applyBorder="1" applyAlignment="1">
      <alignment horizontal="justify" vertical="center" wrapText="1"/>
    </xf>
    <xf numFmtId="0" fontId="22" fillId="0" borderId="5" xfId="0" applyNumberFormat="1" applyFont="1" applyFill="1" applyBorder="1" applyAlignment="1">
      <alignment horizontal="center" vertical="center" wrapText="1"/>
    </xf>
    <xf numFmtId="9" fontId="10" fillId="0" borderId="5" xfId="1" applyFont="1" applyFill="1" applyBorder="1" applyAlignment="1">
      <alignment horizontal="center" vertical="center" wrapText="1"/>
    </xf>
    <xf numFmtId="167" fontId="10" fillId="0" borderId="5" xfId="0" applyNumberFormat="1" applyFont="1" applyFill="1" applyBorder="1" applyAlignment="1">
      <alignment horizontal="left" vertical="center" wrapText="1"/>
    </xf>
    <xf numFmtId="167" fontId="10" fillId="0" borderId="5" xfId="0" applyNumberFormat="1" applyFont="1" applyFill="1" applyBorder="1" applyAlignment="1">
      <alignment horizontal="left" vertical="top" wrapText="1"/>
    </xf>
    <xf numFmtId="9" fontId="10" fillId="0" borderId="5" xfId="0" applyNumberFormat="1" applyFont="1" applyFill="1" applyBorder="1" applyAlignment="1">
      <alignment horizontal="left" vertical="center" wrapText="1"/>
    </xf>
    <xf numFmtId="9" fontId="18" fillId="0" borderId="11" xfId="0" applyNumberFormat="1" applyFont="1" applyFill="1" applyBorder="1" applyAlignment="1">
      <alignment horizontal="center" vertical="center" wrapText="1"/>
    </xf>
    <xf numFmtId="9" fontId="18" fillId="0" borderId="20" xfId="0" applyNumberFormat="1" applyFont="1" applyFill="1" applyBorder="1" applyAlignment="1">
      <alignment horizontal="center" vertical="center" wrapText="1"/>
    </xf>
    <xf numFmtId="9" fontId="18" fillId="0" borderId="35" xfId="0" applyNumberFormat="1" applyFont="1" applyFill="1" applyBorder="1" applyAlignment="1">
      <alignment horizontal="center" vertical="center"/>
    </xf>
    <xf numFmtId="0" fontId="9" fillId="0" borderId="5" xfId="0" applyFont="1" applyBorder="1" applyAlignment="1">
      <alignment horizontal="center" vertical="center" wrapText="1"/>
    </xf>
    <xf numFmtId="0" fontId="6" fillId="3" borderId="5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4" fillId="0" borderId="0" xfId="0" applyFont="1" applyBorder="1" applyAlignment="1">
      <alignment vertical="center"/>
    </xf>
    <xf numFmtId="164" fontId="10" fillId="0" borderId="19" xfId="0" applyNumberFormat="1" applyFont="1" applyBorder="1" applyAlignment="1">
      <alignment vertical="center"/>
    </xf>
    <xf numFmtId="0" fontId="4" fillId="0" borderId="6" xfId="0" quotePrefix="1" applyFont="1" applyBorder="1" applyAlignment="1">
      <alignment horizontal="justify" vertical="center" wrapText="1"/>
    </xf>
    <xf numFmtId="9" fontId="9" fillId="0" borderId="5" xfId="1" applyFont="1" applyBorder="1" applyAlignment="1">
      <alignment horizontal="center" vertical="center" wrapText="1"/>
    </xf>
    <xf numFmtId="0" fontId="4" fillId="0" borderId="19" xfId="0" quotePrefix="1" applyFont="1" applyBorder="1" applyAlignment="1">
      <alignment vertical="center" wrapText="1"/>
    </xf>
    <xf numFmtId="0" fontId="9" fillId="0" borderId="19" xfId="0" applyFont="1" applyBorder="1" applyAlignment="1">
      <alignment vertical="center" wrapText="1"/>
    </xf>
    <xf numFmtId="164" fontId="9" fillId="0" borderId="14" xfId="0" applyNumberFormat="1" applyFont="1" applyBorder="1" applyAlignment="1">
      <alignment vertical="center" wrapText="1"/>
    </xf>
    <xf numFmtId="164" fontId="21" fillId="6" borderId="56" xfId="0" applyNumberFormat="1" applyFont="1" applyFill="1" applyBorder="1" applyAlignment="1">
      <alignment horizontal="center" vertical="center"/>
    </xf>
    <xf numFmtId="44" fontId="21" fillId="6" borderId="53" xfId="2" applyFont="1" applyFill="1" applyBorder="1" applyAlignment="1">
      <alignment horizontal="center" vertical="center"/>
    </xf>
    <xf numFmtId="44" fontId="21" fillId="6" borderId="56" xfId="2" applyFont="1" applyFill="1" applyBorder="1" applyAlignment="1">
      <alignment horizontal="center" vertical="center"/>
    </xf>
    <xf numFmtId="9" fontId="21" fillId="6" borderId="53" xfId="1" applyFont="1" applyFill="1" applyBorder="1" applyAlignment="1">
      <alignment horizontal="center" vertical="center"/>
    </xf>
    <xf numFmtId="164" fontId="21" fillId="6" borderId="53" xfId="2" applyNumberFormat="1" applyFont="1" applyFill="1" applyBorder="1" applyAlignment="1">
      <alignment horizontal="center" vertical="center"/>
    </xf>
    <xf numFmtId="0" fontId="4" fillId="0" borderId="22" xfId="0" quotePrefix="1" applyFont="1" applyBorder="1" applyAlignment="1">
      <alignment vertical="center" wrapText="1"/>
    </xf>
    <xf numFmtId="0" fontId="4" fillId="0" borderId="22" xfId="0" applyFont="1" applyBorder="1" applyAlignment="1">
      <alignment vertical="center" wrapText="1"/>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8" fillId="0" borderId="26" xfId="0" applyFont="1" applyBorder="1" applyAlignment="1">
      <alignment horizontal="center" vertical="center" textRotation="90" wrapText="1"/>
    </xf>
    <xf numFmtId="0" fontId="8" fillId="0" borderId="27" xfId="0" applyFont="1" applyBorder="1" applyAlignment="1">
      <alignment horizontal="center" vertical="center" textRotation="90" wrapText="1"/>
    </xf>
    <xf numFmtId="0" fontId="4" fillId="0" borderId="22" xfId="0" applyFont="1" applyBorder="1" applyAlignment="1">
      <alignment horizontal="center" vertical="center"/>
    </xf>
    <xf numFmtId="0" fontId="4" fillId="0" borderId="14" xfId="0" applyFont="1" applyBorder="1" applyAlignment="1">
      <alignment horizontal="center" vertical="center" wrapText="1"/>
    </xf>
    <xf numFmtId="9" fontId="4" fillId="5" borderId="15" xfId="0" applyNumberFormat="1" applyFont="1" applyFill="1" applyBorder="1" applyAlignment="1">
      <alignment horizontal="center" vertical="center" wrapText="1"/>
    </xf>
    <xf numFmtId="9" fontId="4" fillId="5" borderId="19" xfId="0" applyNumberFormat="1" applyFont="1" applyFill="1" applyBorder="1" applyAlignment="1">
      <alignment horizontal="center" vertical="center" wrapText="1"/>
    </xf>
    <xf numFmtId="9" fontId="4" fillId="5" borderId="14" xfId="0" applyNumberFormat="1" applyFont="1" applyFill="1" applyBorder="1" applyAlignment="1">
      <alignment horizontal="center" vertical="center" wrapText="1"/>
    </xf>
    <xf numFmtId="0" fontId="12" fillId="0" borderId="19" xfId="0" applyFont="1" applyBorder="1" applyAlignment="1">
      <alignment horizontal="center" vertical="center"/>
    </xf>
    <xf numFmtId="9" fontId="20" fillId="0" borderId="47" xfId="0" applyNumberFormat="1" applyFont="1" applyFill="1" applyBorder="1" applyAlignment="1">
      <alignment horizontal="center" vertical="center" wrapText="1"/>
    </xf>
    <xf numFmtId="9" fontId="20" fillId="0" borderId="3" xfId="0" applyNumberFormat="1" applyFont="1" applyFill="1" applyBorder="1" applyAlignment="1">
      <alignment horizontal="center" vertical="center" wrapText="1"/>
    </xf>
    <xf numFmtId="164" fontId="10" fillId="0" borderId="15" xfId="0" applyNumberFormat="1" applyFont="1" applyFill="1" applyBorder="1" applyAlignment="1">
      <alignment horizontal="center" vertical="center" wrapText="1"/>
    </xf>
    <xf numFmtId="164" fontId="10" fillId="0" borderId="14" xfId="0" applyNumberFormat="1" applyFont="1" applyFill="1" applyBorder="1" applyAlignment="1">
      <alignment horizontal="center" vertical="center" wrapText="1"/>
    </xf>
    <xf numFmtId="0" fontId="4" fillId="0" borderId="5" xfId="0" applyFont="1" applyBorder="1" applyAlignment="1">
      <alignment horizontal="center" vertical="center"/>
    </xf>
    <xf numFmtId="0" fontId="4" fillId="0" borderId="5" xfId="0" applyFont="1" applyFill="1" applyBorder="1" applyAlignment="1">
      <alignment horizontal="center" vertical="center"/>
    </xf>
    <xf numFmtId="9" fontId="4" fillId="5" borderId="22" xfId="0" applyNumberFormat="1" applyFont="1" applyFill="1" applyBorder="1" applyAlignment="1">
      <alignment horizontal="center" vertical="center" wrapText="1"/>
    </xf>
    <xf numFmtId="164" fontId="10" fillId="0" borderId="19" xfId="0" applyNumberFormat="1" applyFont="1" applyFill="1" applyBorder="1" applyAlignment="1">
      <alignment horizontal="center" vertical="center" wrapText="1"/>
    </xf>
    <xf numFmtId="164" fontId="9" fillId="0" borderId="15" xfId="0" applyNumberFormat="1" applyFont="1" applyFill="1" applyBorder="1" applyAlignment="1">
      <alignment horizontal="center" vertical="center"/>
    </xf>
    <xf numFmtId="164" fontId="9" fillId="0" borderId="14" xfId="0" applyNumberFormat="1" applyFont="1" applyFill="1" applyBorder="1" applyAlignment="1">
      <alignment horizontal="center" vertical="center"/>
    </xf>
    <xf numFmtId="0" fontId="12" fillId="0" borderId="22" xfId="0" applyFont="1" applyBorder="1" applyAlignment="1">
      <alignment horizontal="center" vertical="center"/>
    </xf>
    <xf numFmtId="9" fontId="4" fillId="0" borderId="19" xfId="0" applyNumberFormat="1" applyFont="1" applyFill="1" applyBorder="1" applyAlignment="1">
      <alignment horizontal="center" vertical="center"/>
    </xf>
    <xf numFmtId="9" fontId="4" fillId="0" borderId="22" xfId="0" applyNumberFormat="1" applyFont="1" applyFill="1" applyBorder="1" applyAlignment="1">
      <alignment horizontal="center" vertical="center"/>
    </xf>
    <xf numFmtId="9" fontId="10" fillId="0" borderId="19" xfId="0" applyNumberFormat="1" applyFont="1" applyFill="1" applyBorder="1" applyAlignment="1">
      <alignment horizontal="center" vertical="center"/>
    </xf>
    <xf numFmtId="9" fontId="10" fillId="0" borderId="22" xfId="0" applyNumberFormat="1" applyFont="1" applyFill="1" applyBorder="1" applyAlignment="1">
      <alignment horizontal="center" vertical="center"/>
    </xf>
    <xf numFmtId="9" fontId="4" fillId="0" borderId="18" xfId="0" applyNumberFormat="1" applyFont="1" applyFill="1" applyBorder="1" applyAlignment="1">
      <alignment horizontal="center" vertical="center"/>
    </xf>
    <xf numFmtId="9" fontId="4" fillId="0" borderId="32" xfId="0" applyNumberFormat="1" applyFont="1" applyFill="1" applyBorder="1" applyAlignment="1">
      <alignment horizontal="center" vertical="center"/>
    </xf>
    <xf numFmtId="9" fontId="4" fillId="0" borderId="33" xfId="0" applyNumberFormat="1" applyFont="1" applyFill="1" applyBorder="1" applyAlignment="1">
      <alignment horizontal="center" vertical="center"/>
    </xf>
    <xf numFmtId="9" fontId="4" fillId="0" borderId="14" xfId="0" applyNumberFormat="1" applyFont="1" applyFill="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justify" vertical="center" wrapText="1"/>
    </xf>
    <xf numFmtId="9" fontId="4" fillId="0" borderId="18" xfId="0" applyNumberFormat="1" applyFont="1" applyFill="1" applyBorder="1" applyAlignment="1">
      <alignment horizontal="center" vertical="center" wrapText="1"/>
    </xf>
    <xf numFmtId="9" fontId="4" fillId="0" borderId="19" xfId="0" applyNumberFormat="1" applyFont="1" applyFill="1" applyBorder="1" applyAlignment="1">
      <alignment horizontal="center" vertical="center" wrapText="1"/>
    </xf>
    <xf numFmtId="9" fontId="4" fillId="0" borderId="32" xfId="0" applyNumberFormat="1" applyFont="1" applyFill="1" applyBorder="1" applyAlignment="1">
      <alignment horizontal="center" vertical="center" wrapText="1"/>
    </xf>
    <xf numFmtId="9" fontId="4" fillId="0" borderId="33" xfId="0" applyNumberFormat="1" applyFont="1" applyFill="1" applyBorder="1" applyAlignment="1">
      <alignment horizontal="center" vertical="center" wrapText="1"/>
    </xf>
    <xf numFmtId="9" fontId="4" fillId="0" borderId="14" xfId="0" applyNumberFormat="1" applyFont="1" applyFill="1" applyBorder="1" applyAlignment="1">
      <alignment horizontal="center" vertical="center" wrapText="1"/>
    </xf>
    <xf numFmtId="9" fontId="4" fillId="0" borderId="22" xfId="0" applyNumberFormat="1" applyFont="1" applyFill="1" applyBorder="1" applyAlignment="1">
      <alignment horizontal="center" vertical="center" wrapText="1"/>
    </xf>
    <xf numFmtId="0" fontId="8" fillId="0" borderId="19" xfId="0" applyFont="1" applyBorder="1" applyAlignment="1">
      <alignment horizontal="center" vertical="center" textRotation="90" wrapText="1"/>
    </xf>
    <xf numFmtId="0" fontId="8" fillId="0" borderId="22" xfId="0" applyFont="1" applyBorder="1" applyAlignment="1">
      <alignment horizontal="center" vertical="center" textRotation="90" wrapText="1"/>
    </xf>
    <xf numFmtId="9" fontId="10" fillId="0" borderId="19" xfId="0" applyNumberFormat="1" applyFont="1" applyFill="1" applyBorder="1" applyAlignment="1">
      <alignment horizontal="center" vertical="center" wrapText="1"/>
    </xf>
    <xf numFmtId="9" fontId="10" fillId="0" borderId="22" xfId="0" applyNumberFormat="1" applyFont="1" applyFill="1" applyBorder="1" applyAlignment="1">
      <alignment horizontal="center" vertical="center" wrapText="1"/>
    </xf>
    <xf numFmtId="164" fontId="10" fillId="0" borderId="15" xfId="0" applyNumberFormat="1" applyFont="1" applyFill="1" applyBorder="1" applyAlignment="1">
      <alignment vertical="center" wrapText="1"/>
    </xf>
    <xf numFmtId="164" fontId="10" fillId="0" borderId="19" xfId="0" applyNumberFormat="1" applyFont="1" applyFill="1" applyBorder="1" applyAlignment="1">
      <alignment vertical="center" wrapText="1"/>
    </xf>
    <xf numFmtId="164" fontId="10" fillId="0" borderId="14" xfId="0" applyNumberFormat="1" applyFont="1" applyFill="1" applyBorder="1" applyAlignment="1">
      <alignment vertical="center" wrapText="1"/>
    </xf>
    <xf numFmtId="0" fontId="10" fillId="0" borderId="58" xfId="0" applyFont="1" applyFill="1" applyBorder="1" applyAlignment="1">
      <alignment horizontal="justify" vertical="center" wrapText="1"/>
    </xf>
    <xf numFmtId="9" fontId="18" fillId="0" borderId="50" xfId="0" applyNumberFormat="1" applyFont="1" applyFill="1" applyBorder="1" applyAlignment="1">
      <alignment horizontal="center" vertical="center" wrapText="1"/>
    </xf>
    <xf numFmtId="9" fontId="18" fillId="0" borderId="5" xfId="0" applyNumberFormat="1" applyFont="1" applyFill="1" applyBorder="1" applyAlignment="1">
      <alignment vertical="center" wrapText="1"/>
    </xf>
    <xf numFmtId="0" fontId="18" fillId="0" borderId="5" xfId="0" applyNumberFormat="1" applyFont="1" applyFill="1" applyBorder="1" applyAlignment="1">
      <alignment vertical="center" wrapText="1"/>
    </xf>
    <xf numFmtId="0" fontId="4" fillId="0" borderId="14" xfId="0" quotePrefix="1" applyFont="1" applyBorder="1" applyAlignment="1">
      <alignment horizontal="justify" vertical="center" wrapText="1"/>
    </xf>
    <xf numFmtId="0" fontId="4" fillId="0" borderId="12" xfId="0" applyFont="1" applyBorder="1" applyAlignment="1">
      <alignment horizontal="justify" vertical="center" wrapText="1"/>
    </xf>
    <xf numFmtId="44" fontId="4" fillId="0" borderId="58" xfId="2" applyFont="1" applyBorder="1" applyAlignment="1">
      <alignment horizontal="center" vertical="center" wrapText="1"/>
    </xf>
    <xf numFmtId="164" fontId="9" fillId="0" borderId="36" xfId="0" applyNumberFormat="1" applyFont="1" applyFill="1" applyBorder="1" applyAlignment="1">
      <alignment horizontal="center" vertical="center" wrapText="1"/>
    </xf>
    <xf numFmtId="0" fontId="4" fillId="0" borderId="19" xfId="0" applyFont="1" applyBorder="1" applyAlignment="1">
      <alignment horizontal="center" vertical="center"/>
    </xf>
    <xf numFmtId="9" fontId="4" fillId="5" borderId="19" xfId="0" applyNumberFormat="1" applyFont="1" applyFill="1" applyBorder="1" applyAlignment="1">
      <alignment horizontal="center" vertical="center" wrapText="1"/>
    </xf>
    <xf numFmtId="0" fontId="18" fillId="0" borderId="15" xfId="0" applyNumberFormat="1" applyFont="1" applyFill="1" applyBorder="1" applyAlignment="1">
      <alignment vertical="center" wrapText="1"/>
    </xf>
    <xf numFmtId="0" fontId="18" fillId="0" borderId="19" xfId="0" applyNumberFormat="1" applyFont="1" applyFill="1" applyBorder="1" applyAlignment="1">
      <alignment vertical="center" wrapText="1"/>
    </xf>
    <xf numFmtId="0" fontId="18" fillId="0" borderId="22" xfId="0" applyNumberFormat="1" applyFont="1" applyFill="1" applyBorder="1" applyAlignment="1">
      <alignment vertical="center" wrapText="1"/>
    </xf>
    <xf numFmtId="9" fontId="10" fillId="0" borderId="20" xfId="0" applyNumberFormat="1" applyFont="1" applyFill="1" applyBorder="1" applyAlignment="1">
      <alignment horizontal="left" vertical="center" wrapText="1"/>
    </xf>
    <xf numFmtId="9" fontId="4" fillId="0" borderId="5" xfId="1" applyFont="1" applyFill="1" applyBorder="1" applyAlignment="1">
      <alignment horizontal="center" vertical="center" wrapText="1"/>
    </xf>
    <xf numFmtId="9" fontId="10" fillId="0" borderId="48" xfId="0" applyNumberFormat="1" applyFont="1" applyFill="1" applyBorder="1" applyAlignment="1">
      <alignment horizontal="center" vertical="center" wrapText="1"/>
    </xf>
    <xf numFmtId="0" fontId="10" fillId="0" borderId="5" xfId="0" applyFont="1" applyFill="1" applyBorder="1" applyAlignment="1">
      <alignment vertical="center" wrapText="1"/>
    </xf>
    <xf numFmtId="44" fontId="9" fillId="0" borderId="5" xfId="2" applyFont="1" applyBorder="1" applyAlignment="1">
      <alignment horizontal="center" vertical="center" wrapText="1"/>
    </xf>
    <xf numFmtId="164" fontId="9" fillId="7" borderId="36" xfId="0" applyNumberFormat="1" applyFont="1" applyFill="1" applyBorder="1" applyAlignment="1">
      <alignment horizontal="center" vertical="center" wrapText="1"/>
    </xf>
    <xf numFmtId="164" fontId="10" fillId="13" borderId="5" xfId="0" applyNumberFormat="1" applyFont="1" applyFill="1" applyBorder="1" applyAlignment="1">
      <alignment horizontal="center" vertical="center" wrapText="1"/>
    </xf>
    <xf numFmtId="164" fontId="10" fillId="13" borderId="36" xfId="0" applyNumberFormat="1" applyFont="1" applyFill="1" applyBorder="1" applyAlignment="1">
      <alignment horizontal="center" vertical="center" wrapText="1"/>
    </xf>
    <xf numFmtId="44" fontId="4" fillId="0" borderId="74" xfId="2" applyFont="1" applyBorder="1" applyAlignment="1">
      <alignment horizontal="center" vertical="center" wrapText="1"/>
    </xf>
    <xf numFmtId="44" fontId="9" fillId="0" borderId="5" xfId="2" applyFont="1" applyFill="1" applyBorder="1" applyAlignment="1">
      <alignment horizontal="center" vertical="center" wrapText="1"/>
    </xf>
    <xf numFmtId="165" fontId="0" fillId="0" borderId="0" xfId="2" applyNumberFormat="1" applyFont="1" applyAlignment="1">
      <alignment vertical="center"/>
    </xf>
    <xf numFmtId="44" fontId="9" fillId="0" borderId="36" xfId="2" applyFont="1" applyFill="1" applyBorder="1" applyAlignment="1">
      <alignment horizontal="center" vertical="center" wrapText="1"/>
    </xf>
    <xf numFmtId="164" fontId="21" fillId="6" borderId="56" xfId="2" applyNumberFormat="1" applyFont="1" applyFill="1" applyBorder="1" applyAlignment="1">
      <alignment horizontal="center" vertical="center"/>
    </xf>
    <xf numFmtId="44" fontId="10" fillId="13" borderId="5" xfId="2" applyFont="1" applyFill="1" applyBorder="1" applyAlignment="1">
      <alignment horizontal="center" vertical="center" wrapText="1"/>
    </xf>
    <xf numFmtId="44" fontId="9" fillId="7" borderId="36" xfId="2" applyFont="1" applyFill="1" applyBorder="1" applyAlignment="1">
      <alignment horizontal="center" vertical="center" wrapText="1"/>
    </xf>
    <xf numFmtId="44" fontId="10" fillId="13" borderId="36" xfId="2" applyFont="1" applyFill="1" applyBorder="1" applyAlignment="1">
      <alignment horizontal="center" vertical="center" wrapText="1"/>
    </xf>
    <xf numFmtId="165" fontId="9" fillId="0" borderId="5" xfId="2" applyNumberFormat="1" applyFont="1" applyBorder="1" applyAlignment="1">
      <alignment horizontal="center" vertical="center" wrapText="1"/>
    </xf>
    <xf numFmtId="165" fontId="9" fillId="0" borderId="5" xfId="2" applyNumberFormat="1" applyFont="1" applyFill="1" applyBorder="1" applyAlignment="1">
      <alignment horizontal="center" vertical="center" wrapText="1"/>
    </xf>
    <xf numFmtId="44" fontId="10" fillId="0" borderId="15" xfId="2" applyNumberFormat="1" applyFont="1" applyFill="1" applyBorder="1" applyAlignment="1">
      <alignment horizontal="center" vertical="center" wrapText="1"/>
    </xf>
    <xf numFmtId="44" fontId="10" fillId="0" borderId="19" xfId="2" applyNumberFormat="1" applyFont="1" applyFill="1" applyBorder="1" applyAlignment="1">
      <alignment horizontal="center" vertical="center" wrapText="1"/>
    </xf>
    <xf numFmtId="0" fontId="4" fillId="0" borderId="52" xfId="0" applyFont="1" applyFill="1" applyBorder="1" applyAlignment="1">
      <alignment horizontal="justify" vertical="center" wrapText="1"/>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10" fillId="0" borderId="19" xfId="0" applyFont="1" applyBorder="1" applyAlignment="1">
      <alignment vertical="center" wrapText="1"/>
    </xf>
    <xf numFmtId="0" fontId="10" fillId="0" borderId="22" xfId="0" applyFont="1" applyBorder="1" applyAlignment="1">
      <alignment vertical="center" wrapText="1"/>
    </xf>
    <xf numFmtId="0" fontId="10" fillId="0" borderId="5" xfId="4" quotePrefix="1" applyFont="1" applyBorder="1" applyAlignment="1">
      <alignment horizontal="left" vertical="center"/>
    </xf>
    <xf numFmtId="0" fontId="10" fillId="0" borderId="5" xfId="4" quotePrefix="1" applyFont="1" applyBorder="1" applyAlignment="1">
      <alignment vertical="center" wrapText="1"/>
    </xf>
    <xf numFmtId="9" fontId="10" fillId="0" borderId="20" xfId="0" applyNumberFormat="1" applyFont="1" applyFill="1" applyBorder="1" applyAlignment="1">
      <alignment horizontal="left" vertical="top" wrapText="1"/>
    </xf>
    <xf numFmtId="9" fontId="10" fillId="0" borderId="5" xfId="0" applyNumberFormat="1" applyFont="1" applyFill="1" applyBorder="1" applyAlignment="1">
      <alignment vertical="center" wrapText="1"/>
    </xf>
    <xf numFmtId="0" fontId="4" fillId="0" borderId="14" xfId="0" applyFont="1" applyFill="1" applyBorder="1" applyAlignment="1">
      <alignment horizontal="justify" vertical="center" wrapText="1"/>
    </xf>
    <xf numFmtId="9" fontId="4" fillId="0" borderId="31"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1" fontId="4" fillId="0" borderId="14"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9" fontId="4" fillId="0" borderId="34"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0" fillId="0" borderId="0" xfId="0" applyFont="1" applyFill="1" applyAlignment="1">
      <alignment vertical="center"/>
    </xf>
    <xf numFmtId="0" fontId="8" fillId="0" borderId="26" xfId="0" applyFont="1" applyFill="1" applyBorder="1" applyAlignment="1">
      <alignment horizontal="center" vertical="center" textRotation="90" wrapText="1"/>
    </xf>
    <xf numFmtId="0" fontId="8" fillId="0" borderId="19" xfId="0" applyFont="1" applyFill="1" applyBorder="1" applyAlignment="1">
      <alignment horizontal="center" vertical="center" textRotation="90" wrapText="1"/>
    </xf>
    <xf numFmtId="0" fontId="4" fillId="0" borderId="19" xfId="0" applyFont="1" applyFill="1" applyBorder="1" applyAlignment="1">
      <alignment vertical="center" wrapText="1"/>
    </xf>
    <xf numFmtId="0" fontId="10" fillId="0" borderId="9" xfId="0" applyFont="1" applyFill="1" applyBorder="1" applyAlignment="1">
      <alignment horizontal="center" vertical="center" wrapText="1"/>
    </xf>
    <xf numFmtId="0" fontId="0" fillId="0" borderId="0" xfId="0" applyFont="1" applyFill="1"/>
    <xf numFmtId="0" fontId="0" fillId="0" borderId="0" xfId="0" applyFont="1" applyFill="1" applyAlignment="1"/>
    <xf numFmtId="164" fontId="4" fillId="0" borderId="5"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11" fillId="0" borderId="5" xfId="0" applyFont="1" applyFill="1" applyBorder="1" applyAlignment="1"/>
    <xf numFmtId="0" fontId="11" fillId="0" borderId="21" xfId="0" applyFont="1" applyFill="1" applyBorder="1" applyAlignment="1"/>
    <xf numFmtId="0" fontId="11" fillId="0" borderId="54" xfId="0" applyFont="1" applyFill="1" applyBorder="1" applyAlignment="1"/>
    <xf numFmtId="164" fontId="10" fillId="0" borderId="21" xfId="0" applyNumberFormat="1" applyFont="1" applyFill="1" applyBorder="1" applyAlignment="1">
      <alignment horizontal="center" vertical="center"/>
    </xf>
    <xf numFmtId="164" fontId="10" fillId="0" borderId="5" xfId="0" applyNumberFormat="1" applyFont="1" applyFill="1" applyBorder="1" applyAlignment="1">
      <alignment horizontal="center" vertical="center"/>
    </xf>
    <xf numFmtId="9" fontId="10" fillId="0" borderId="5" xfId="1" applyFont="1" applyFill="1" applyBorder="1" applyAlignment="1">
      <alignment horizontal="center" vertical="center"/>
    </xf>
    <xf numFmtId="44" fontId="10" fillId="0" borderId="5" xfId="2" applyFont="1" applyFill="1" applyBorder="1" applyAlignment="1">
      <alignment horizontal="center" vertical="center"/>
    </xf>
    <xf numFmtId="0" fontId="10" fillId="0" borderId="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44" fontId="10" fillId="0" borderId="15" xfId="2" applyFont="1" applyFill="1" applyBorder="1" applyAlignment="1">
      <alignment horizontal="center" vertical="center" wrapText="1"/>
    </xf>
    <xf numFmtId="0" fontId="4" fillId="0" borderId="15" xfId="0" quotePrefix="1" applyFont="1" applyFill="1" applyBorder="1" applyAlignment="1">
      <alignment horizontal="center" vertical="center" wrapText="1"/>
    </xf>
    <xf numFmtId="164" fontId="0" fillId="0" borderId="0" xfId="0" applyNumberFormat="1" applyFont="1" applyFill="1" applyAlignment="1">
      <alignment vertical="center"/>
    </xf>
    <xf numFmtId="44" fontId="9" fillId="0" borderId="14" xfId="2" applyNumberFormat="1" applyFont="1" applyFill="1" applyBorder="1" applyAlignment="1">
      <alignment horizontal="center" vertical="center" wrapText="1"/>
    </xf>
    <xf numFmtId="0" fontId="0" fillId="0" borderId="4" xfId="0" applyFont="1" applyFill="1" applyBorder="1" applyAlignment="1">
      <alignment vertical="center"/>
    </xf>
    <xf numFmtId="165" fontId="21" fillId="6" borderId="56" xfId="2" applyNumberFormat="1" applyFont="1" applyFill="1" applyBorder="1" applyAlignment="1">
      <alignment horizontal="center" vertical="center"/>
    </xf>
    <xf numFmtId="165" fontId="9" fillId="14" borderId="5" xfId="2" applyNumberFormat="1" applyFont="1" applyFill="1" applyBorder="1" applyAlignment="1">
      <alignment horizontal="center" vertical="center" wrapText="1"/>
    </xf>
    <xf numFmtId="164" fontId="9" fillId="14" borderId="14"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44" fontId="10" fillId="0" borderId="19" xfId="2"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14" xfId="0" applyFont="1" applyFill="1" applyBorder="1" applyAlignment="1">
      <alignment horizontal="center" vertical="center" wrapText="1"/>
    </xf>
    <xf numFmtId="9" fontId="10" fillId="0" borderId="15" xfId="0" applyNumberFormat="1" applyFont="1" applyFill="1" applyBorder="1" applyAlignment="1">
      <alignment horizontal="center" vertical="center" wrapText="1"/>
    </xf>
    <xf numFmtId="9" fontId="10" fillId="0" borderId="14"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wrapText="1"/>
    </xf>
    <xf numFmtId="44" fontId="9" fillId="14" borderId="14" xfId="2" applyFont="1" applyFill="1" applyBorder="1" applyAlignment="1">
      <alignment horizontal="center" vertical="center" wrapText="1"/>
    </xf>
    <xf numFmtId="165" fontId="10" fillId="0" borderId="19" xfId="2" applyNumberFormat="1" applyFont="1" applyFill="1" applyBorder="1" applyAlignment="1">
      <alignment horizontal="center" vertical="center"/>
    </xf>
    <xf numFmtId="44" fontId="9" fillId="0" borderId="15" xfId="2" applyFont="1" applyFill="1" applyBorder="1" applyAlignment="1">
      <alignment horizontal="center" vertical="center" wrapText="1"/>
    </xf>
    <xf numFmtId="44" fontId="9" fillId="0" borderId="19" xfId="2" applyFont="1" applyFill="1" applyBorder="1" applyAlignment="1">
      <alignment horizontal="center" vertical="center" wrapText="1"/>
    </xf>
    <xf numFmtId="44" fontId="9" fillId="0" borderId="14" xfId="2" applyFont="1" applyFill="1" applyBorder="1" applyAlignment="1">
      <alignment horizontal="center" vertical="center" wrapText="1"/>
    </xf>
    <xf numFmtId="9" fontId="9" fillId="0" borderId="14" xfId="1" applyFont="1" applyFill="1" applyBorder="1" applyAlignment="1">
      <alignment horizontal="center" vertical="center" wrapText="1"/>
    </xf>
    <xf numFmtId="44" fontId="4" fillId="14" borderId="14" xfId="2" applyFont="1" applyFill="1" applyBorder="1" applyAlignment="1">
      <alignment horizontal="center" vertical="center" wrapText="1"/>
    </xf>
    <xf numFmtId="0" fontId="4" fillId="0" borderId="19" xfId="0" quotePrefix="1" applyFont="1" applyBorder="1" applyAlignment="1">
      <alignment horizontal="center" vertical="center" wrapText="1"/>
    </xf>
    <xf numFmtId="164" fontId="10" fillId="0" borderId="19" xfId="0" applyNumberFormat="1" applyFont="1" applyFill="1" applyBorder="1" applyAlignment="1">
      <alignment horizontal="center" vertical="center"/>
    </xf>
    <xf numFmtId="164" fontId="10" fillId="6" borderId="19" xfId="0" applyNumberFormat="1" applyFont="1" applyFill="1" applyBorder="1" applyAlignment="1">
      <alignment horizontal="center" vertical="center"/>
    </xf>
    <xf numFmtId="0" fontId="4" fillId="0" borderId="19" xfId="0" applyFont="1" applyBorder="1" applyAlignment="1">
      <alignment horizontal="center" vertical="center" wrapText="1"/>
    </xf>
    <xf numFmtId="164" fontId="10" fillId="0" borderId="19" xfId="0" applyNumberFormat="1" applyFont="1" applyBorder="1" applyAlignment="1">
      <alignment horizontal="center" vertical="center"/>
    </xf>
    <xf numFmtId="164" fontId="9" fillId="0" borderId="15" xfId="0" applyNumberFormat="1" applyFont="1" applyFill="1" applyBorder="1" applyAlignment="1">
      <alignment horizontal="center" vertical="center" wrapText="1"/>
    </xf>
    <xf numFmtId="164" fontId="9" fillId="0" borderId="19" xfId="0"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164" fontId="4" fillId="0" borderId="14"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quotePrefix="1" applyFont="1" applyFill="1" applyBorder="1" applyAlignment="1">
      <alignment horizontal="center" vertical="center" wrapText="1"/>
    </xf>
    <xf numFmtId="0" fontId="9" fillId="0" borderId="19" xfId="0" applyFont="1" applyBorder="1" applyAlignment="1">
      <alignment horizontal="center" vertical="center" wrapText="1"/>
    </xf>
    <xf numFmtId="165" fontId="9" fillId="0" borderId="19" xfId="2" applyNumberFormat="1" applyFont="1" applyBorder="1" applyAlignment="1">
      <alignment horizontal="center" vertical="center" wrapText="1"/>
    </xf>
    <xf numFmtId="44" fontId="10" fillId="6" borderId="19" xfId="2" applyFont="1" applyFill="1" applyBorder="1" applyAlignment="1">
      <alignment horizontal="center" vertical="center"/>
    </xf>
    <xf numFmtId="164" fontId="9" fillId="0" borderId="14" xfId="0" applyNumberFormat="1" applyFont="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xf>
    <xf numFmtId="9" fontId="4" fillId="0" borderId="19" xfId="1" applyFont="1" applyFill="1" applyBorder="1" applyAlignment="1">
      <alignment horizontal="center" vertical="center"/>
    </xf>
    <xf numFmtId="9" fontId="18" fillId="0" borderId="15" xfId="0" applyNumberFormat="1" applyFont="1" applyFill="1" applyBorder="1" applyAlignment="1">
      <alignment horizontal="center" vertical="center" wrapText="1"/>
    </xf>
    <xf numFmtId="9" fontId="10" fillId="0" borderId="14" xfId="0" applyNumberFormat="1" applyFont="1" applyFill="1" applyBorder="1" applyAlignment="1">
      <alignment horizontal="left" vertical="center" wrapText="1"/>
    </xf>
    <xf numFmtId="0" fontId="2" fillId="6" borderId="55" xfId="0" applyFont="1" applyFill="1" applyBorder="1" applyAlignment="1">
      <alignment vertical="center"/>
    </xf>
    <xf numFmtId="0" fontId="2" fillId="6" borderId="56" xfId="0" applyFont="1" applyFill="1" applyBorder="1" applyAlignment="1">
      <alignment vertical="center"/>
    </xf>
    <xf numFmtId="164" fontId="10" fillId="9" borderId="19" xfId="0" applyNumberFormat="1" applyFont="1" applyFill="1" applyBorder="1" applyAlignment="1">
      <alignment horizontal="center" vertical="center"/>
    </xf>
    <xf numFmtId="44" fontId="10" fillId="9" borderId="19" xfId="2" applyFont="1" applyFill="1" applyBorder="1" applyAlignment="1">
      <alignment horizontal="center" vertical="center"/>
    </xf>
    <xf numFmtId="44" fontId="4" fillId="7" borderId="14" xfId="2"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9" fontId="9" fillId="0" borderId="14" xfId="1" applyFont="1" applyFill="1" applyBorder="1" applyAlignment="1">
      <alignment horizontal="center" vertical="center" wrapText="1"/>
    </xf>
    <xf numFmtId="9" fontId="10" fillId="0" borderId="14" xfId="0" applyNumberFormat="1" applyFont="1" applyFill="1" applyBorder="1" applyAlignment="1">
      <alignment horizontal="center" vertical="center" wrapText="1"/>
    </xf>
    <xf numFmtId="165" fontId="9" fillId="0" borderId="15" xfId="2" applyNumberFormat="1" applyFont="1" applyFill="1" applyBorder="1" applyAlignment="1">
      <alignment horizontal="center" vertical="center" wrapText="1"/>
    </xf>
    <xf numFmtId="165" fontId="9" fillId="0" borderId="19" xfId="2" applyNumberFormat="1" applyFont="1" applyFill="1" applyBorder="1" applyAlignment="1">
      <alignment horizontal="center" vertical="center" wrapText="1"/>
    </xf>
    <xf numFmtId="165" fontId="9" fillId="0" borderId="14" xfId="2" applyNumberFormat="1" applyFont="1" applyFill="1" applyBorder="1" applyAlignment="1">
      <alignment horizontal="center" vertical="center" wrapText="1"/>
    </xf>
    <xf numFmtId="165" fontId="10" fillId="14" borderId="19" xfId="2" applyNumberFormat="1" applyFont="1" applyFill="1" applyBorder="1" applyAlignment="1">
      <alignment horizontal="center" vertical="center"/>
    </xf>
    <xf numFmtId="165" fontId="10" fillId="0" borderId="19" xfId="2"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9" fontId="21" fillId="6" borderId="57" xfId="1" applyFont="1" applyFill="1" applyBorder="1" applyAlignment="1">
      <alignment horizontal="center" vertical="center"/>
    </xf>
    <xf numFmtId="44" fontId="21" fillId="6" borderId="57" xfId="2" applyFont="1" applyFill="1" applyBorder="1" applyAlignment="1">
      <alignment horizontal="center" vertical="center"/>
    </xf>
    <xf numFmtId="165" fontId="21" fillId="6" borderId="57" xfId="2" applyNumberFormat="1" applyFont="1" applyFill="1" applyBorder="1" applyAlignment="1">
      <alignment horizontal="center" vertical="center"/>
    </xf>
    <xf numFmtId="165" fontId="10" fillId="0" borderId="19" xfId="2" applyNumberFormat="1" applyFont="1" applyBorder="1" applyAlignment="1">
      <alignment vertical="center" wrapText="1"/>
    </xf>
    <xf numFmtId="165" fontId="10" fillId="0" borderId="22" xfId="2" applyNumberFormat="1" applyFont="1" applyBorder="1" applyAlignment="1">
      <alignment vertical="center" wrapText="1"/>
    </xf>
    <xf numFmtId="165" fontId="9" fillId="14" borderId="14" xfId="2" applyNumberFormat="1" applyFont="1" applyFill="1" applyBorder="1" applyAlignment="1">
      <alignment horizontal="center" vertical="center" wrapText="1"/>
    </xf>
    <xf numFmtId="165" fontId="9" fillId="0" borderId="5" xfId="1" applyNumberFormat="1" applyFont="1" applyBorder="1" applyAlignment="1">
      <alignment horizontal="center" vertical="center" wrapText="1"/>
    </xf>
    <xf numFmtId="165" fontId="9" fillId="0" borderId="14" xfId="0" applyNumberFormat="1" applyFont="1" applyFill="1" applyBorder="1" applyAlignment="1">
      <alignment horizontal="center" vertical="center" wrapText="1"/>
    </xf>
    <xf numFmtId="165" fontId="9" fillId="0" borderId="14" xfId="1" applyNumberFormat="1" applyFont="1" applyFill="1" applyBorder="1" applyAlignment="1">
      <alignment horizontal="center" vertical="center" wrapText="1"/>
    </xf>
    <xf numFmtId="165" fontId="10" fillId="0" borderId="5" xfId="2" applyNumberFormat="1" applyFont="1" applyFill="1" applyBorder="1" applyAlignment="1">
      <alignment horizontal="center" vertical="center"/>
    </xf>
    <xf numFmtId="165" fontId="10" fillId="0" borderId="5" xfId="0" applyNumberFormat="1" applyFont="1" applyFill="1" applyBorder="1" applyAlignment="1">
      <alignment horizontal="center" vertical="center"/>
    </xf>
    <xf numFmtId="165" fontId="10" fillId="0" borderId="5" xfId="1" applyNumberFormat="1" applyFont="1" applyFill="1" applyBorder="1" applyAlignment="1">
      <alignment horizontal="center" vertical="center"/>
    </xf>
    <xf numFmtId="165" fontId="4" fillId="14" borderId="14" xfId="2" applyNumberFormat="1" applyFont="1" applyFill="1" applyBorder="1" applyAlignment="1">
      <alignment horizontal="center" vertical="center" wrapText="1"/>
    </xf>
    <xf numFmtId="165" fontId="4" fillId="0" borderId="58" xfId="2" applyNumberFormat="1" applyFont="1" applyBorder="1" applyAlignment="1">
      <alignment horizontal="center" vertical="center" wrapText="1"/>
    </xf>
    <xf numFmtId="165" fontId="10" fillId="14" borderId="5" xfId="2" applyNumberFormat="1" applyFont="1" applyFill="1" applyBorder="1" applyAlignment="1">
      <alignment horizontal="center" vertical="center" wrapText="1"/>
    </xf>
    <xf numFmtId="165" fontId="9" fillId="14" borderId="36" xfId="2" applyNumberFormat="1" applyFont="1" applyFill="1" applyBorder="1" applyAlignment="1">
      <alignment horizontal="center" vertical="center" wrapText="1"/>
    </xf>
    <xf numFmtId="165" fontId="9" fillId="0" borderId="36" xfId="2" applyNumberFormat="1" applyFont="1" applyFill="1" applyBorder="1" applyAlignment="1">
      <alignment horizontal="center" vertical="center" wrapText="1"/>
    </xf>
    <xf numFmtId="165" fontId="10" fillId="14" borderId="36" xfId="2" applyNumberFormat="1" applyFont="1" applyFill="1" applyBorder="1" applyAlignment="1">
      <alignment horizontal="center" vertical="center" wrapText="1"/>
    </xf>
    <xf numFmtId="165" fontId="10" fillId="14" borderId="15" xfId="2" applyNumberFormat="1" applyFont="1" applyFill="1" applyBorder="1" applyAlignment="1">
      <alignment horizontal="center" vertical="center" wrapText="1"/>
    </xf>
    <xf numFmtId="165" fontId="10" fillId="14" borderId="19" xfId="2" applyNumberFormat="1" applyFont="1" applyFill="1" applyBorder="1" applyAlignment="1">
      <alignment horizontal="center" vertical="center" wrapText="1"/>
    </xf>
    <xf numFmtId="164" fontId="21" fillId="6" borderId="57" xfId="2" applyNumberFormat="1" applyFont="1" applyFill="1" applyBorder="1" applyAlignment="1">
      <alignment horizontal="center" vertical="center"/>
    </xf>
    <xf numFmtId="165" fontId="9" fillId="8" borderId="36" xfId="2" applyNumberFormat="1" applyFont="1" applyFill="1" applyBorder="1" applyAlignment="1">
      <alignment horizontal="center" vertical="center" wrapText="1"/>
    </xf>
    <xf numFmtId="165" fontId="4" fillId="8" borderId="36" xfId="2" applyNumberFormat="1" applyFont="1" applyFill="1" applyBorder="1" applyAlignment="1">
      <alignment horizontal="center" vertical="center" wrapText="1"/>
    </xf>
    <xf numFmtId="9" fontId="2" fillId="6" borderId="55" xfId="1" applyFont="1" applyFill="1" applyBorder="1" applyAlignment="1">
      <alignment horizontal="center" vertical="center"/>
    </xf>
    <xf numFmtId="1" fontId="4" fillId="0" borderId="14" xfId="3" applyNumberFormat="1" applyFont="1" applyFill="1" applyBorder="1" applyAlignment="1">
      <alignment horizontal="center" vertical="center" wrapText="1"/>
    </xf>
    <xf numFmtId="9" fontId="4" fillId="0" borderId="14" xfId="1"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165" fontId="9" fillId="14" borderId="14" xfId="2" applyNumberFormat="1" applyFont="1" applyFill="1" applyBorder="1" applyAlignment="1">
      <alignment horizontal="center" vertical="center" wrapText="1"/>
    </xf>
    <xf numFmtId="165" fontId="9" fillId="0" borderId="15" xfId="2" applyNumberFormat="1" applyFont="1" applyFill="1" applyBorder="1" applyAlignment="1">
      <alignment horizontal="center" vertical="center" wrapText="1"/>
    </xf>
    <xf numFmtId="165" fontId="9" fillId="0" borderId="19" xfId="2" applyNumberFormat="1" applyFont="1" applyFill="1" applyBorder="1" applyAlignment="1">
      <alignment horizontal="center" vertical="center" wrapText="1"/>
    </xf>
    <xf numFmtId="165" fontId="9" fillId="0" borderId="14" xfId="2" applyNumberFormat="1" applyFont="1" applyFill="1" applyBorder="1" applyAlignment="1">
      <alignment horizontal="center" vertical="center" wrapText="1"/>
    </xf>
    <xf numFmtId="165" fontId="10" fillId="14" borderId="19" xfId="2" applyNumberFormat="1" applyFont="1" applyFill="1" applyBorder="1" applyAlignment="1">
      <alignment horizontal="center" vertical="center"/>
    </xf>
    <xf numFmtId="165" fontId="10" fillId="0" borderId="19" xfId="2" applyNumberFormat="1" applyFont="1" applyFill="1" applyBorder="1" applyAlignment="1">
      <alignment horizontal="center" vertical="center"/>
    </xf>
    <xf numFmtId="9" fontId="9" fillId="0" borderId="14" xfId="1" applyFont="1" applyFill="1" applyBorder="1" applyAlignment="1">
      <alignment horizontal="center" vertical="center" wrapText="1"/>
    </xf>
    <xf numFmtId="165" fontId="4" fillId="14" borderId="14" xfId="2" applyNumberFormat="1" applyFont="1" applyFill="1" applyBorder="1" applyAlignment="1">
      <alignment horizontal="center" vertical="center" wrapText="1"/>
    </xf>
    <xf numFmtId="165" fontId="10" fillId="14" borderId="19" xfId="2"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9" fontId="10" fillId="0" borderId="5" xfId="0" applyNumberFormat="1" applyFont="1" applyFill="1" applyBorder="1" applyAlignment="1">
      <alignment horizontal="left" vertical="top" wrapText="1"/>
    </xf>
    <xf numFmtId="0" fontId="6" fillId="3" borderId="0" xfId="0" applyFont="1" applyFill="1" applyBorder="1" applyAlignment="1">
      <alignment horizontal="center" vertical="center"/>
    </xf>
    <xf numFmtId="9" fontId="4" fillId="0" borderId="14" xfId="1" applyFont="1" applyFill="1" applyBorder="1" applyAlignment="1">
      <alignment horizontal="center" vertical="center"/>
    </xf>
    <xf numFmtId="0" fontId="1" fillId="8" borderId="0" xfId="0" applyFont="1" applyFill="1" applyAlignment="1">
      <alignment vertical="center"/>
    </xf>
    <xf numFmtId="0" fontId="4" fillId="8" borderId="14" xfId="0" applyFont="1" applyFill="1" applyBorder="1" applyAlignment="1">
      <alignment horizontal="center" vertical="center" wrapText="1"/>
    </xf>
    <xf numFmtId="0" fontId="4" fillId="8" borderId="14" xfId="0" applyFont="1" applyFill="1" applyBorder="1" applyAlignment="1">
      <alignment horizontal="center" vertical="center"/>
    </xf>
    <xf numFmtId="0" fontId="4" fillId="8" borderId="5" xfId="0" applyFont="1" applyFill="1" applyBorder="1" applyAlignment="1">
      <alignment horizontal="center" vertical="center" wrapText="1"/>
    </xf>
    <xf numFmtId="0" fontId="4" fillId="8" borderId="5" xfId="0" applyFont="1" applyFill="1" applyBorder="1" applyAlignment="1">
      <alignment horizontal="center" vertical="center"/>
    </xf>
    <xf numFmtId="1" fontId="4" fillId="8" borderId="14" xfId="3" applyNumberFormat="1" applyFont="1" applyFill="1" applyBorder="1" applyAlignment="1">
      <alignment horizontal="center" vertical="center" wrapText="1"/>
    </xf>
    <xf numFmtId="9" fontId="4" fillId="8" borderId="14" xfId="1" applyFont="1" applyFill="1" applyBorder="1" applyAlignment="1">
      <alignment horizontal="center" vertical="center"/>
    </xf>
    <xf numFmtId="2" fontId="4" fillId="8" borderId="5" xfId="3" applyNumberFormat="1" applyFont="1" applyFill="1" applyBorder="1" applyAlignment="1">
      <alignment horizontal="center" vertical="center" wrapText="1"/>
    </xf>
    <xf numFmtId="9" fontId="4" fillId="8" borderId="5" xfId="0" applyNumberFormat="1" applyFont="1" applyFill="1" applyBorder="1" applyAlignment="1">
      <alignment horizontal="center" vertical="center"/>
    </xf>
    <xf numFmtId="0" fontId="2" fillId="8" borderId="56" xfId="0" applyFont="1" applyFill="1" applyBorder="1" applyAlignment="1">
      <alignment vertical="center"/>
    </xf>
    <xf numFmtId="9" fontId="2" fillId="8" borderId="53" xfId="1" applyNumberFormat="1" applyFont="1" applyFill="1" applyBorder="1" applyAlignment="1">
      <alignment horizontal="center" vertical="center"/>
    </xf>
    <xf numFmtId="9" fontId="2" fillId="8" borderId="53" xfId="1" applyFont="1" applyFill="1" applyBorder="1" applyAlignment="1">
      <alignment horizontal="center" vertical="center"/>
    </xf>
    <xf numFmtId="0" fontId="2" fillId="8" borderId="57" xfId="0" applyFont="1" applyFill="1" applyBorder="1" applyAlignment="1">
      <alignment vertical="center"/>
    </xf>
    <xf numFmtId="0" fontId="0" fillId="8" borderId="0" xfId="0" applyFont="1" applyFill="1" applyAlignment="1">
      <alignment vertical="center"/>
    </xf>
    <xf numFmtId="0" fontId="0" fillId="8" borderId="0" xfId="0" applyFont="1" applyFill="1" applyAlignment="1"/>
    <xf numFmtId="0" fontId="1" fillId="7" borderId="0" xfId="0" applyFont="1" applyFill="1" applyAlignment="1">
      <alignment vertical="center"/>
    </xf>
    <xf numFmtId="0" fontId="4" fillId="7" borderId="14" xfId="0" applyFont="1" applyFill="1" applyBorder="1" applyAlignment="1">
      <alignment horizontal="center" vertical="center"/>
    </xf>
    <xf numFmtId="0" fontId="4" fillId="7" borderId="5" xfId="0" applyFont="1" applyFill="1" applyBorder="1" applyAlignment="1">
      <alignment horizontal="center" vertical="center"/>
    </xf>
    <xf numFmtId="0" fontId="2" fillId="7" borderId="56" xfId="0" applyFont="1" applyFill="1" applyBorder="1" applyAlignment="1">
      <alignment vertical="center"/>
    </xf>
    <xf numFmtId="0" fontId="0" fillId="7" borderId="0" xfId="0" applyFont="1" applyFill="1" applyAlignment="1">
      <alignment vertical="center"/>
    </xf>
    <xf numFmtId="0" fontId="0" fillId="7" borderId="0" xfId="0" applyFont="1" applyFill="1" applyAlignment="1"/>
    <xf numFmtId="9" fontId="4" fillId="0" borderId="15" xfId="1" applyFont="1" applyBorder="1" applyAlignment="1">
      <alignment horizontal="center" vertical="center" wrapText="1"/>
    </xf>
    <xf numFmtId="9" fontId="4" fillId="0" borderId="19" xfId="1" applyFont="1" applyBorder="1" applyAlignment="1">
      <alignment horizontal="center" vertical="center" wrapText="1"/>
    </xf>
    <xf numFmtId="9" fontId="4" fillId="0" borderId="14" xfId="1" applyFont="1" applyBorder="1" applyAlignment="1">
      <alignment horizontal="center" vertical="center" wrapText="1"/>
    </xf>
    <xf numFmtId="9" fontId="4" fillId="0" borderId="15" xfId="1" applyFont="1" applyBorder="1" applyAlignment="1">
      <alignment horizontal="center" vertical="center"/>
    </xf>
    <xf numFmtId="9" fontId="4" fillId="0" borderId="19" xfId="1" applyFont="1" applyBorder="1" applyAlignment="1">
      <alignment horizontal="center" vertical="center"/>
    </xf>
    <xf numFmtId="9" fontId="4" fillId="0" borderId="14" xfId="1" applyFont="1" applyBorder="1" applyAlignment="1">
      <alignment horizontal="center" vertical="center"/>
    </xf>
    <xf numFmtId="9" fontId="12" fillId="0" borderId="19" xfId="1" applyFont="1" applyBorder="1" applyAlignment="1">
      <alignment horizontal="center" vertical="center"/>
    </xf>
    <xf numFmtId="9" fontId="4" fillId="0" borderId="15" xfId="1" applyFont="1" applyFill="1" applyBorder="1" applyAlignment="1">
      <alignment horizontal="center" vertical="center"/>
    </xf>
    <xf numFmtId="9" fontId="4" fillId="0" borderId="19" xfId="1" applyFont="1" applyFill="1" applyBorder="1" applyAlignment="1">
      <alignment horizontal="center" vertical="center"/>
    </xf>
    <xf numFmtId="9" fontId="4" fillId="0" borderId="14" xfId="1" applyFont="1" applyFill="1" applyBorder="1" applyAlignment="1">
      <alignment horizontal="center" vertical="center"/>
    </xf>
    <xf numFmtId="9" fontId="4" fillId="0" borderId="15" xfId="0" applyNumberFormat="1" applyFont="1" applyFill="1" applyBorder="1" applyAlignment="1">
      <alignment horizontal="center" vertical="center"/>
    </xf>
    <xf numFmtId="9" fontId="4" fillId="0" borderId="14" xfId="0" applyNumberFormat="1" applyFont="1" applyFill="1" applyBorder="1" applyAlignment="1">
      <alignment horizontal="center" vertical="center"/>
    </xf>
    <xf numFmtId="0" fontId="6" fillId="3" borderId="20" xfId="0" applyFont="1" applyFill="1" applyBorder="1" applyAlignment="1">
      <alignment horizontal="center" vertical="center" wrapText="1"/>
    </xf>
    <xf numFmtId="9" fontId="10" fillId="7" borderId="15" xfId="1" applyFont="1" applyFill="1" applyBorder="1" applyAlignment="1">
      <alignment horizontal="center" vertical="center" wrapText="1"/>
    </xf>
    <xf numFmtId="9" fontId="10" fillId="7" borderId="19" xfId="1" applyFont="1" applyFill="1" applyBorder="1" applyAlignment="1">
      <alignment horizontal="center" vertical="center" wrapText="1"/>
    </xf>
    <xf numFmtId="9" fontId="10" fillId="7" borderId="22" xfId="1" applyFont="1" applyFill="1" applyBorder="1" applyAlignment="1">
      <alignment horizontal="center" vertical="center" wrapText="1"/>
    </xf>
    <xf numFmtId="9" fontId="12" fillId="0" borderId="19" xfId="1" applyFont="1" applyFill="1" applyBorder="1" applyAlignment="1">
      <alignment horizontal="center" vertical="center"/>
    </xf>
    <xf numFmtId="9" fontId="12" fillId="0" borderId="22" xfId="1" applyFont="1" applyFill="1" applyBorder="1" applyAlignment="1">
      <alignment horizontal="center" vertical="center"/>
    </xf>
    <xf numFmtId="165" fontId="10" fillId="14" borderId="19" xfId="2" applyNumberFormat="1" applyFont="1" applyFill="1" applyBorder="1" applyAlignment="1">
      <alignment horizontal="center" vertical="center"/>
    </xf>
    <xf numFmtId="165" fontId="10" fillId="0" borderId="19" xfId="2" applyNumberFormat="1" applyFont="1" applyFill="1" applyBorder="1" applyAlignment="1">
      <alignment horizontal="center" vertical="center"/>
    </xf>
    <xf numFmtId="165" fontId="9" fillId="0" borderId="15" xfId="2" applyNumberFormat="1" applyFont="1" applyFill="1" applyBorder="1" applyAlignment="1">
      <alignment horizontal="center" vertical="center" wrapText="1"/>
    </xf>
    <xf numFmtId="165" fontId="9" fillId="0" borderId="19" xfId="2" applyNumberFormat="1" applyFont="1" applyFill="1" applyBorder="1" applyAlignment="1">
      <alignment horizontal="center" vertical="center" wrapText="1"/>
    </xf>
    <xf numFmtId="165" fontId="9" fillId="0" borderId="14" xfId="2" applyNumberFormat="1" applyFont="1" applyFill="1" applyBorder="1" applyAlignment="1">
      <alignment horizontal="center" vertical="center" wrapText="1"/>
    </xf>
    <xf numFmtId="165" fontId="9" fillId="14" borderId="14" xfId="2" applyNumberFormat="1" applyFont="1" applyFill="1" applyBorder="1" applyAlignment="1">
      <alignment horizontal="center" vertical="center" wrapText="1"/>
    </xf>
    <xf numFmtId="165" fontId="10" fillId="14" borderId="19" xfId="2" applyNumberFormat="1" applyFont="1" applyFill="1" applyBorder="1" applyAlignment="1">
      <alignment horizontal="center" vertical="center" wrapText="1"/>
    </xf>
    <xf numFmtId="165" fontId="4" fillId="14" borderId="14" xfId="2" applyNumberFormat="1" applyFont="1" applyFill="1" applyBorder="1" applyAlignment="1">
      <alignment horizontal="center" vertical="center" wrapText="1"/>
    </xf>
    <xf numFmtId="9" fontId="9" fillId="0" borderId="14" xfId="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9" fontId="12" fillId="0" borderId="54" xfId="1" applyFont="1" applyBorder="1" applyAlignment="1">
      <alignment horizontal="center" vertical="center"/>
    </xf>
    <xf numFmtId="9" fontId="12" fillId="0" borderId="78" xfId="1" applyFont="1" applyBorder="1" applyAlignment="1">
      <alignment horizontal="center" vertical="center"/>
    </xf>
    <xf numFmtId="9" fontId="12" fillId="0" borderId="0" xfId="1" applyFont="1" applyBorder="1" applyAlignment="1">
      <alignment horizontal="center" vertical="center"/>
    </xf>
    <xf numFmtId="9" fontId="4" fillId="0" borderId="78" xfId="1" applyFont="1" applyBorder="1" applyAlignment="1">
      <alignment horizontal="center" vertical="center"/>
    </xf>
    <xf numFmtId="9" fontId="4" fillId="0" borderId="36" xfId="1" applyFont="1" applyBorder="1" applyAlignment="1">
      <alignment horizontal="center" vertical="center"/>
    </xf>
    <xf numFmtId="9" fontId="4" fillId="0" borderId="79" xfId="1" applyFont="1" applyBorder="1" applyAlignment="1">
      <alignment horizontal="center" vertical="center"/>
    </xf>
    <xf numFmtId="165" fontId="4" fillId="0" borderId="14" xfId="2" applyNumberFormat="1" applyFont="1" applyFill="1" applyBorder="1" applyAlignment="1">
      <alignment horizontal="center" vertical="center" wrapText="1"/>
    </xf>
    <xf numFmtId="0" fontId="25" fillId="0" borderId="21" xfId="0" applyFont="1" applyFill="1" applyBorder="1" applyAlignment="1">
      <alignment horizontal="justify" vertical="center" wrapText="1"/>
    </xf>
    <xf numFmtId="0" fontId="25" fillId="0" borderId="54" xfId="0" applyFont="1" applyFill="1" applyBorder="1" applyAlignment="1">
      <alignment horizontal="justify" vertical="center" wrapText="1"/>
    </xf>
    <xf numFmtId="0" fontId="25" fillId="0" borderId="52" xfId="0" applyFont="1" applyFill="1" applyBorder="1" applyAlignment="1">
      <alignment horizontal="justify" vertical="center" wrapText="1"/>
    </xf>
    <xf numFmtId="0" fontId="25" fillId="0" borderId="0" xfId="0" applyFont="1" applyFill="1" applyBorder="1" applyAlignment="1">
      <alignment horizontal="justify" vertical="center" wrapText="1"/>
    </xf>
    <xf numFmtId="0" fontId="25" fillId="0" borderId="0" xfId="0" applyFont="1" applyFill="1" applyAlignment="1">
      <alignment vertical="top" wrapText="1"/>
    </xf>
    <xf numFmtId="9" fontId="4" fillId="0" borderId="5" xfId="1" applyFont="1" applyFill="1" applyBorder="1" applyAlignment="1">
      <alignment horizontal="left" vertical="top" wrapText="1"/>
    </xf>
    <xf numFmtId="9" fontId="10" fillId="17" borderId="5"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6" fillId="3" borderId="21" xfId="0" applyFont="1" applyFill="1" applyBorder="1" applyAlignment="1">
      <alignment horizontal="center" vertical="center" wrapText="1"/>
    </xf>
    <xf numFmtId="44" fontId="10" fillId="0" borderId="15" xfId="2" applyFont="1" applyFill="1" applyBorder="1" applyAlignment="1">
      <alignment horizontal="center" vertical="center"/>
    </xf>
    <xf numFmtId="44" fontId="10" fillId="0" borderId="14" xfId="2" applyFont="1" applyFill="1" applyBorder="1" applyAlignment="1">
      <alignment horizontal="center" vertical="center"/>
    </xf>
    <xf numFmtId="9" fontId="10" fillId="0" borderId="15" xfId="1" applyFont="1" applyFill="1" applyBorder="1" applyAlignment="1">
      <alignment horizontal="center" vertical="center"/>
    </xf>
    <xf numFmtId="9" fontId="10" fillId="0" borderId="14" xfId="1" applyFont="1" applyFill="1" applyBorder="1" applyAlignment="1">
      <alignment horizontal="center" vertical="center"/>
    </xf>
    <xf numFmtId="165" fontId="9" fillId="14" borderId="15" xfId="2" applyNumberFormat="1" applyFont="1" applyFill="1" applyBorder="1" applyAlignment="1">
      <alignment horizontal="center" vertical="center" wrapText="1"/>
    </xf>
    <xf numFmtId="165" fontId="9" fillId="14" borderId="19" xfId="2" applyNumberFormat="1" applyFont="1" applyFill="1" applyBorder="1" applyAlignment="1">
      <alignment horizontal="center" vertical="center" wrapText="1"/>
    </xf>
    <xf numFmtId="165" fontId="9" fillId="14" borderId="14" xfId="2" applyNumberFormat="1" applyFont="1" applyFill="1" applyBorder="1" applyAlignment="1">
      <alignment horizontal="center" vertical="center" wrapText="1"/>
    </xf>
    <xf numFmtId="165" fontId="9" fillId="0" borderId="15" xfId="2" applyNumberFormat="1" applyFont="1" applyFill="1" applyBorder="1" applyAlignment="1">
      <alignment horizontal="center" vertical="center" wrapText="1"/>
    </xf>
    <xf numFmtId="165" fontId="9" fillId="0" borderId="19" xfId="2" applyNumberFormat="1" applyFont="1" applyFill="1" applyBorder="1" applyAlignment="1">
      <alignment horizontal="center" vertical="center" wrapText="1"/>
    </xf>
    <xf numFmtId="165" fontId="9" fillId="0" borderId="14" xfId="2" applyNumberFormat="1" applyFont="1" applyFill="1" applyBorder="1" applyAlignment="1">
      <alignment horizontal="center" vertical="center" wrapText="1"/>
    </xf>
    <xf numFmtId="44" fontId="9" fillId="0" borderId="15" xfId="2" applyFont="1" applyBorder="1" applyAlignment="1">
      <alignment horizontal="center" vertical="center" wrapText="1"/>
    </xf>
    <xf numFmtId="44" fontId="9" fillId="0" borderId="19" xfId="2" applyFont="1" applyBorder="1" applyAlignment="1">
      <alignment horizontal="center" vertical="center" wrapText="1"/>
    </xf>
    <xf numFmtId="44" fontId="9" fillId="0" borderId="14" xfId="2" applyFont="1" applyBorder="1" applyAlignment="1">
      <alignment horizontal="center" vertical="center" wrapText="1"/>
    </xf>
    <xf numFmtId="9" fontId="9" fillId="0" borderId="15" xfId="1" applyFont="1" applyBorder="1" applyAlignment="1">
      <alignment horizontal="center" vertical="center" wrapText="1"/>
    </xf>
    <xf numFmtId="9" fontId="9" fillId="0" borderId="19" xfId="1" applyFont="1" applyBorder="1" applyAlignment="1">
      <alignment horizontal="center" vertical="center" wrapText="1"/>
    </xf>
    <xf numFmtId="9" fontId="9" fillId="0" borderId="14" xfId="1" applyFont="1" applyBorder="1" applyAlignment="1">
      <alignment horizontal="center" vertical="center" wrapText="1"/>
    </xf>
    <xf numFmtId="165" fontId="10" fillId="14" borderId="15" xfId="2" applyNumberFormat="1" applyFont="1" applyFill="1" applyBorder="1" applyAlignment="1">
      <alignment horizontal="center" vertical="center"/>
    </xf>
    <xf numFmtId="165" fontId="10" fillId="14" borderId="19" xfId="2" applyNumberFormat="1" applyFont="1" applyFill="1" applyBorder="1" applyAlignment="1">
      <alignment horizontal="center" vertical="center"/>
    </xf>
    <xf numFmtId="165" fontId="10" fillId="0" borderId="15" xfId="2" applyNumberFormat="1" applyFont="1" applyFill="1" applyBorder="1" applyAlignment="1">
      <alignment horizontal="center" vertical="center"/>
    </xf>
    <xf numFmtId="165" fontId="10" fillId="0" borderId="19" xfId="2" applyNumberFormat="1" applyFont="1" applyFill="1" applyBorder="1" applyAlignment="1">
      <alignment horizontal="center" vertical="center"/>
    </xf>
    <xf numFmtId="165" fontId="10" fillId="0" borderId="22" xfId="2" applyNumberFormat="1" applyFont="1" applyFill="1" applyBorder="1" applyAlignment="1">
      <alignment horizontal="center" vertical="center"/>
    </xf>
    <xf numFmtId="44" fontId="10" fillId="0" borderId="15" xfId="2" applyFont="1" applyBorder="1" applyAlignment="1">
      <alignment horizontal="center" vertical="center"/>
    </xf>
    <xf numFmtId="44" fontId="10" fillId="0" borderId="19" xfId="2" applyFont="1" applyBorder="1" applyAlignment="1">
      <alignment horizontal="center" vertical="center"/>
    </xf>
    <xf numFmtId="44" fontId="10" fillId="0" borderId="22" xfId="2" applyFont="1" applyBorder="1" applyAlignment="1">
      <alignment horizontal="center" vertical="center"/>
    </xf>
    <xf numFmtId="9" fontId="10" fillId="0" borderId="15" xfId="1" applyFont="1" applyBorder="1" applyAlignment="1">
      <alignment horizontal="center" vertical="center"/>
    </xf>
    <xf numFmtId="9" fontId="10" fillId="0" borderId="19" xfId="1" applyFont="1" applyBorder="1" applyAlignment="1">
      <alignment horizontal="center" vertical="center"/>
    </xf>
    <xf numFmtId="9" fontId="10" fillId="0" borderId="22" xfId="1" applyFont="1" applyBorder="1" applyAlignment="1">
      <alignment horizontal="center" vertical="center"/>
    </xf>
    <xf numFmtId="165" fontId="10" fillId="0" borderId="18" xfId="2" applyNumberFormat="1" applyFont="1" applyBorder="1" applyAlignment="1">
      <alignment horizontal="center" vertical="center" wrapText="1"/>
    </xf>
    <xf numFmtId="165" fontId="10" fillId="0" borderId="19" xfId="2" applyNumberFormat="1" applyFont="1" applyBorder="1" applyAlignment="1">
      <alignment horizontal="center" vertical="center" wrapText="1"/>
    </xf>
    <xf numFmtId="165" fontId="10" fillId="0" borderId="22" xfId="2" applyNumberFormat="1" applyFont="1" applyBorder="1" applyAlignment="1">
      <alignment horizontal="center" vertical="center" wrapText="1"/>
    </xf>
    <xf numFmtId="165" fontId="10" fillId="14" borderId="14" xfId="2" applyNumberFormat="1" applyFont="1" applyFill="1" applyBorder="1" applyAlignment="1">
      <alignment horizontal="center" vertical="center"/>
    </xf>
    <xf numFmtId="165" fontId="4" fillId="0" borderId="15" xfId="2" applyNumberFormat="1" applyFont="1" applyBorder="1" applyAlignment="1">
      <alignment horizontal="center" vertical="center" wrapText="1"/>
    </xf>
    <xf numFmtId="165" fontId="4" fillId="0" borderId="19" xfId="2" applyNumberFormat="1" applyFont="1" applyBorder="1" applyAlignment="1">
      <alignment horizontal="center" vertical="center" wrapText="1"/>
    </xf>
    <xf numFmtId="165" fontId="4" fillId="0" borderId="14" xfId="2" applyNumberFormat="1" applyFont="1" applyBorder="1" applyAlignment="1">
      <alignment horizontal="center" vertical="center" wrapText="1"/>
    </xf>
    <xf numFmtId="9" fontId="4" fillId="0" borderId="15" xfId="1" applyFont="1" applyBorder="1" applyAlignment="1">
      <alignment horizontal="center" vertical="center" wrapText="1"/>
    </xf>
    <xf numFmtId="9" fontId="4" fillId="0" borderId="19" xfId="1" applyFont="1" applyBorder="1" applyAlignment="1">
      <alignment horizontal="center" vertical="center" wrapText="1"/>
    </xf>
    <xf numFmtId="9" fontId="4" fillId="0" borderId="14" xfId="1" applyFont="1" applyBorder="1" applyAlignment="1">
      <alignment horizontal="center" vertical="center" wrapText="1"/>
    </xf>
    <xf numFmtId="165" fontId="4" fillId="14" borderId="15" xfId="2" applyNumberFormat="1" applyFont="1" applyFill="1" applyBorder="1" applyAlignment="1">
      <alignment horizontal="center" vertical="center" wrapText="1"/>
    </xf>
    <xf numFmtId="165" fontId="4" fillId="14" borderId="14" xfId="2" applyNumberFormat="1" applyFont="1" applyFill="1" applyBorder="1" applyAlignment="1">
      <alignment horizontal="center" vertical="center" wrapText="1"/>
    </xf>
    <xf numFmtId="165" fontId="4" fillId="14" borderId="19" xfId="2" applyNumberFormat="1" applyFont="1" applyFill="1" applyBorder="1" applyAlignment="1">
      <alignment horizontal="center" vertical="center" wrapText="1"/>
    </xf>
    <xf numFmtId="44" fontId="9" fillId="0" borderId="15" xfId="2" applyFont="1" applyFill="1" applyBorder="1" applyAlignment="1">
      <alignment horizontal="center" vertical="center" wrapText="1"/>
    </xf>
    <xf numFmtId="44" fontId="9" fillId="0" borderId="19" xfId="2" applyFont="1" applyFill="1" applyBorder="1" applyAlignment="1">
      <alignment horizontal="center" vertical="center" wrapText="1"/>
    </xf>
    <xf numFmtId="44" fontId="9" fillId="0" borderId="14" xfId="2" applyFont="1" applyFill="1" applyBorder="1" applyAlignment="1">
      <alignment horizontal="center" vertical="center" wrapText="1"/>
    </xf>
    <xf numFmtId="9" fontId="9" fillId="0" borderId="15" xfId="1" applyFont="1" applyFill="1" applyBorder="1" applyAlignment="1">
      <alignment horizontal="center" vertical="center" wrapText="1"/>
    </xf>
    <xf numFmtId="9" fontId="9" fillId="0" borderId="19" xfId="1" applyFont="1" applyFill="1" applyBorder="1" applyAlignment="1">
      <alignment horizontal="center" vertical="center" wrapText="1"/>
    </xf>
    <xf numFmtId="9" fontId="9" fillId="0" borderId="14" xfId="1" applyFont="1" applyFill="1" applyBorder="1" applyAlignment="1">
      <alignment horizontal="center" vertical="center" wrapText="1"/>
    </xf>
    <xf numFmtId="165" fontId="10" fillId="0" borderId="15" xfId="2" applyNumberFormat="1" applyFont="1" applyBorder="1" applyAlignment="1">
      <alignment horizontal="center" vertical="center"/>
    </xf>
    <xf numFmtId="165" fontId="10" fillId="0" borderId="19" xfId="2" applyNumberFormat="1" applyFont="1" applyBorder="1" applyAlignment="1">
      <alignment horizontal="center" vertical="center"/>
    </xf>
    <xf numFmtId="165" fontId="10" fillId="0" borderId="14" xfId="2" applyNumberFormat="1" applyFont="1" applyBorder="1" applyAlignment="1">
      <alignment horizontal="center" vertical="center"/>
    </xf>
    <xf numFmtId="44" fontId="10" fillId="0" borderId="14" xfId="2" applyFont="1" applyBorder="1" applyAlignment="1">
      <alignment horizontal="center" vertical="center"/>
    </xf>
    <xf numFmtId="9" fontId="10" fillId="0" borderId="14" xfId="1" applyFont="1" applyBorder="1" applyAlignment="1">
      <alignment horizontal="center" vertical="center"/>
    </xf>
    <xf numFmtId="165" fontId="10" fillId="7" borderId="15" xfId="2" applyNumberFormat="1" applyFont="1" applyFill="1" applyBorder="1" applyAlignment="1">
      <alignment horizontal="center" vertical="center"/>
    </xf>
    <xf numFmtId="165" fontId="10" fillId="7" borderId="19" xfId="2" applyNumberFormat="1" applyFont="1" applyFill="1" applyBorder="1" applyAlignment="1">
      <alignment horizontal="center" vertical="center"/>
    </xf>
    <xf numFmtId="165" fontId="10" fillId="7" borderId="14" xfId="2" applyNumberFormat="1" applyFont="1" applyFill="1" applyBorder="1" applyAlignment="1">
      <alignment horizontal="center" vertical="center"/>
    </xf>
    <xf numFmtId="165" fontId="10" fillId="0" borderId="14" xfId="2" applyNumberFormat="1" applyFont="1" applyFill="1" applyBorder="1" applyAlignment="1">
      <alignment horizontal="center" vertical="center"/>
    </xf>
    <xf numFmtId="165" fontId="9" fillId="8" borderId="15" xfId="2" applyNumberFormat="1" applyFont="1" applyFill="1" applyBorder="1" applyAlignment="1">
      <alignment horizontal="center" vertical="center" wrapText="1"/>
    </xf>
    <xf numFmtId="165" fontId="9" fillId="8" borderId="19" xfId="2" applyNumberFormat="1" applyFont="1" applyFill="1" applyBorder="1" applyAlignment="1">
      <alignment horizontal="center" vertical="center" wrapText="1"/>
    </xf>
    <xf numFmtId="165" fontId="10" fillId="14" borderId="19" xfId="2" applyNumberFormat="1" applyFont="1" applyFill="1" applyBorder="1" applyAlignment="1">
      <alignment horizontal="center" vertical="center" wrapText="1"/>
    </xf>
    <xf numFmtId="165" fontId="10" fillId="0" borderId="14" xfId="2" applyNumberFormat="1" applyFont="1" applyBorder="1" applyAlignment="1">
      <alignment horizontal="center" vertical="center" wrapText="1"/>
    </xf>
    <xf numFmtId="9" fontId="10" fillId="0" borderId="18" xfId="1" applyFont="1" applyBorder="1" applyAlignment="1">
      <alignment horizontal="center" vertical="center" wrapText="1"/>
    </xf>
    <xf numFmtId="9" fontId="10" fillId="0" borderId="19" xfId="1" applyFont="1" applyBorder="1" applyAlignment="1">
      <alignment horizontal="center" vertical="center" wrapText="1"/>
    </xf>
    <xf numFmtId="9" fontId="10" fillId="0" borderId="14" xfId="1" applyFont="1" applyBorder="1" applyAlignment="1">
      <alignment horizontal="center" vertical="center" wrapText="1"/>
    </xf>
    <xf numFmtId="0" fontId="6" fillId="3" borderId="77" xfId="0" applyFont="1" applyFill="1" applyBorder="1" applyAlignment="1">
      <alignment horizontal="center" vertical="center" wrapText="1"/>
    </xf>
    <xf numFmtId="0" fontId="6" fillId="3" borderId="62" xfId="0" applyFont="1" applyFill="1" applyBorder="1" applyAlignment="1">
      <alignment horizontal="center" vertical="center" wrapText="1"/>
    </xf>
    <xf numFmtId="165" fontId="10" fillId="0" borderId="15" xfId="2" applyNumberFormat="1" applyFont="1" applyBorder="1" applyAlignment="1">
      <alignment horizontal="center" vertical="center" wrapText="1"/>
    </xf>
    <xf numFmtId="165" fontId="10" fillId="0" borderId="22" xfId="2" applyNumberFormat="1" applyFont="1" applyBorder="1" applyAlignment="1">
      <alignment horizontal="center" vertical="center"/>
    </xf>
    <xf numFmtId="0" fontId="6" fillId="3" borderId="20" xfId="0" applyFont="1" applyFill="1" applyBorder="1" applyAlignment="1">
      <alignment horizontal="center" vertical="center"/>
    </xf>
    <xf numFmtId="0" fontId="6" fillId="3" borderId="52" xfId="0" applyFont="1" applyFill="1" applyBorder="1" applyAlignment="1">
      <alignment horizontal="center" vertical="center"/>
    </xf>
    <xf numFmtId="0" fontId="6" fillId="3" borderId="21" xfId="0" applyFont="1" applyFill="1" applyBorder="1" applyAlignment="1">
      <alignment horizontal="center" vertical="center"/>
    </xf>
    <xf numFmtId="9" fontId="12" fillId="0" borderId="15" xfId="1" applyFont="1" applyBorder="1" applyAlignment="1">
      <alignment horizontal="center" vertical="center" wrapText="1"/>
    </xf>
    <xf numFmtId="9" fontId="12" fillId="0" borderId="19" xfId="1" applyFont="1" applyBorder="1" applyAlignment="1">
      <alignment horizontal="center" vertical="center" wrapText="1"/>
    </xf>
    <xf numFmtId="9" fontId="12" fillId="0" borderId="14" xfId="1" applyFont="1" applyBorder="1" applyAlignment="1">
      <alignment horizontal="center" vertical="center" wrapText="1"/>
    </xf>
    <xf numFmtId="9" fontId="12" fillId="0" borderId="15" xfId="1" applyFont="1" applyBorder="1" applyAlignment="1">
      <alignment horizontal="center" vertical="center"/>
    </xf>
    <xf numFmtId="9" fontId="12" fillId="0" borderId="19" xfId="1" applyFont="1" applyBorder="1" applyAlignment="1">
      <alignment horizontal="center" vertical="center"/>
    </xf>
    <xf numFmtId="9" fontId="12" fillId="0" borderId="14" xfId="1" applyFont="1" applyBorder="1" applyAlignment="1">
      <alignment horizontal="center" vertical="center"/>
    </xf>
    <xf numFmtId="9" fontId="4" fillId="0" borderId="15" xfId="1" applyFont="1" applyFill="1" applyBorder="1" applyAlignment="1">
      <alignment horizontal="center" vertical="center" wrapText="1"/>
    </xf>
    <xf numFmtId="9" fontId="4" fillId="0" borderId="19" xfId="1" applyFont="1" applyFill="1" applyBorder="1" applyAlignment="1">
      <alignment horizontal="center" vertical="center" wrapText="1"/>
    </xf>
    <xf numFmtId="9" fontId="4" fillId="0" borderId="14" xfId="1" applyFont="1" applyFill="1" applyBorder="1" applyAlignment="1">
      <alignment horizontal="center" vertical="center" wrapText="1"/>
    </xf>
    <xf numFmtId="9" fontId="4" fillId="0" borderId="15" xfId="1" applyFont="1" applyFill="1" applyBorder="1" applyAlignment="1">
      <alignment horizontal="center" vertical="center"/>
    </xf>
    <xf numFmtId="9" fontId="4" fillId="0" borderId="19" xfId="1" applyFont="1" applyFill="1" applyBorder="1" applyAlignment="1">
      <alignment horizontal="center" vertical="center"/>
    </xf>
    <xf numFmtId="9" fontId="4" fillId="0" borderId="14" xfId="1" applyFont="1" applyFill="1" applyBorder="1" applyAlignment="1">
      <alignment horizontal="center" vertical="center"/>
    </xf>
    <xf numFmtId="9" fontId="1" fillId="0" borderId="15" xfId="1" applyFont="1" applyFill="1" applyBorder="1" applyAlignment="1">
      <alignment horizontal="center" vertical="center" wrapText="1"/>
    </xf>
    <xf numFmtId="9" fontId="1" fillId="0" borderId="14" xfId="1" applyFont="1" applyFill="1" applyBorder="1" applyAlignment="1">
      <alignment horizontal="center" vertical="center" wrapText="1"/>
    </xf>
    <xf numFmtId="9" fontId="4" fillId="0" borderId="15" xfId="0" applyNumberFormat="1" applyFont="1" applyFill="1" applyBorder="1" applyAlignment="1">
      <alignment horizontal="center" vertical="center"/>
    </xf>
    <xf numFmtId="9" fontId="4" fillId="0" borderId="14" xfId="0" applyNumberFormat="1" applyFont="1" applyFill="1" applyBorder="1" applyAlignment="1">
      <alignment horizontal="center" vertical="center"/>
    </xf>
    <xf numFmtId="0" fontId="4" fillId="7" borderId="15"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14" xfId="0" applyFont="1" applyFill="1" applyBorder="1" applyAlignment="1">
      <alignment horizontal="center" vertical="center"/>
    </xf>
    <xf numFmtId="168" fontId="4" fillId="8" borderId="15" xfId="3" applyNumberFormat="1" applyFont="1" applyFill="1" applyBorder="1" applyAlignment="1">
      <alignment horizontal="center" vertical="center" wrapText="1"/>
    </xf>
    <xf numFmtId="168" fontId="4" fillId="8" borderId="19" xfId="3" applyNumberFormat="1" applyFont="1" applyFill="1" applyBorder="1" applyAlignment="1">
      <alignment horizontal="center" vertical="center" wrapText="1"/>
    </xf>
    <xf numFmtId="168" fontId="4" fillId="8" borderId="14" xfId="3" applyNumberFormat="1" applyFont="1" applyFill="1" applyBorder="1" applyAlignment="1">
      <alignment horizontal="center" vertical="center" wrapText="1"/>
    </xf>
    <xf numFmtId="9" fontId="4" fillId="8" borderId="15" xfId="1" applyFont="1" applyFill="1" applyBorder="1" applyAlignment="1">
      <alignment horizontal="center" vertical="center"/>
    </xf>
    <xf numFmtId="9" fontId="4" fillId="8" borderId="19" xfId="1" applyFont="1" applyFill="1" applyBorder="1" applyAlignment="1">
      <alignment horizontal="center" vertical="center"/>
    </xf>
    <xf numFmtId="9" fontId="4" fillId="8" borderId="14" xfId="1" applyFont="1" applyFill="1" applyBorder="1" applyAlignment="1">
      <alignment horizontal="center" vertical="center"/>
    </xf>
    <xf numFmtId="2" fontId="12" fillId="8" borderId="15" xfId="3" applyNumberFormat="1" applyFont="1" applyFill="1" applyBorder="1" applyAlignment="1">
      <alignment horizontal="center" vertical="center" wrapText="1"/>
    </xf>
    <xf numFmtId="2" fontId="12" fillId="8" borderId="19" xfId="3" applyNumberFormat="1" applyFont="1" applyFill="1" applyBorder="1" applyAlignment="1">
      <alignment horizontal="center" vertical="center" wrapText="1"/>
    </xf>
    <xf numFmtId="2" fontId="12" fillId="8" borderId="14" xfId="3" applyNumberFormat="1" applyFont="1" applyFill="1" applyBorder="1" applyAlignment="1">
      <alignment horizontal="center" vertical="center" wrapText="1"/>
    </xf>
    <xf numFmtId="9" fontId="12" fillId="8" borderId="15" xfId="1" applyFont="1" applyFill="1" applyBorder="1" applyAlignment="1">
      <alignment horizontal="center" vertical="center"/>
    </xf>
    <xf numFmtId="9" fontId="12" fillId="8" borderId="19" xfId="1" applyFont="1" applyFill="1" applyBorder="1" applyAlignment="1">
      <alignment horizontal="center" vertical="center"/>
    </xf>
    <xf numFmtId="9" fontId="12" fillId="8" borderId="14" xfId="1" applyFont="1" applyFill="1" applyBorder="1" applyAlignment="1">
      <alignment horizontal="center" vertical="center"/>
    </xf>
    <xf numFmtId="0" fontId="6" fillId="3" borderId="1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50" xfId="0" applyFont="1" applyFill="1" applyBorder="1" applyAlignment="1">
      <alignment horizontal="center" vertical="center" wrapText="1"/>
    </xf>
    <xf numFmtId="9" fontId="10" fillId="7" borderId="15" xfId="1" applyFont="1" applyFill="1" applyBorder="1" applyAlignment="1">
      <alignment horizontal="center" vertical="center" wrapText="1"/>
    </xf>
    <xf numFmtId="9" fontId="10" fillId="7" borderId="19" xfId="1" applyFont="1" applyFill="1" applyBorder="1" applyAlignment="1">
      <alignment horizontal="center" vertical="center" wrapText="1"/>
    </xf>
    <xf numFmtId="9" fontId="10" fillId="7" borderId="22" xfId="1" applyFont="1" applyFill="1" applyBorder="1" applyAlignment="1">
      <alignment horizontal="center" vertical="center" wrapText="1"/>
    </xf>
    <xf numFmtId="170" fontId="12" fillId="0" borderId="18" xfId="3" applyNumberFormat="1" applyFont="1" applyFill="1" applyBorder="1" applyAlignment="1">
      <alignment horizontal="center" vertical="center" wrapText="1"/>
    </xf>
    <xf numFmtId="170" fontId="12" fillId="0" borderId="19" xfId="3" applyNumberFormat="1" applyFont="1" applyFill="1" applyBorder="1" applyAlignment="1">
      <alignment horizontal="center" vertical="center" wrapText="1"/>
    </xf>
    <xf numFmtId="170" fontId="12" fillId="0" borderId="22" xfId="3" applyNumberFormat="1" applyFont="1" applyFill="1" applyBorder="1" applyAlignment="1">
      <alignment horizontal="center" vertical="center" wrapText="1"/>
    </xf>
    <xf numFmtId="9" fontId="12" fillId="0" borderId="18" xfId="1" applyFont="1" applyFill="1" applyBorder="1" applyAlignment="1">
      <alignment horizontal="center" vertical="center"/>
    </xf>
    <xf numFmtId="9" fontId="12" fillId="0" borderId="19" xfId="1" applyFont="1" applyFill="1" applyBorder="1" applyAlignment="1">
      <alignment horizontal="center" vertical="center"/>
    </xf>
    <xf numFmtId="9" fontId="12" fillId="0" borderId="22" xfId="1" applyFont="1" applyFill="1" applyBorder="1" applyAlignment="1">
      <alignment horizontal="center" vertical="center"/>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9" fontId="4" fillId="0" borderId="15" xfId="1" applyFont="1" applyBorder="1" applyAlignment="1">
      <alignment horizontal="center" vertical="center"/>
    </xf>
    <xf numFmtId="9" fontId="4" fillId="0" borderId="19" xfId="1" applyFont="1" applyBorder="1" applyAlignment="1">
      <alignment horizontal="center" vertical="center"/>
    </xf>
    <xf numFmtId="9" fontId="4" fillId="0" borderId="14" xfId="1" applyFont="1" applyBorder="1" applyAlignment="1">
      <alignment horizontal="center" vertical="center"/>
    </xf>
    <xf numFmtId="43" fontId="12" fillId="0" borderId="18" xfId="3" applyFont="1" applyFill="1" applyBorder="1" applyAlignment="1">
      <alignment horizontal="center" vertical="center" wrapText="1"/>
    </xf>
    <xf numFmtId="43" fontId="12" fillId="0" borderId="19" xfId="3" applyFont="1" applyFill="1" applyBorder="1" applyAlignment="1">
      <alignment horizontal="center" vertical="center" wrapText="1"/>
    </xf>
    <xf numFmtId="43" fontId="12" fillId="0" borderId="22" xfId="3" applyFont="1" applyFill="1" applyBorder="1" applyAlignment="1">
      <alignment horizontal="center" vertical="center" wrapText="1"/>
    </xf>
    <xf numFmtId="9" fontId="12" fillId="0" borderId="18" xfId="1" applyFont="1" applyFill="1" applyBorder="1" applyAlignment="1">
      <alignment horizontal="center" vertical="center" wrapText="1"/>
    </xf>
    <xf numFmtId="9" fontId="12" fillId="0" borderId="19" xfId="1" applyFont="1" applyFill="1" applyBorder="1" applyAlignment="1">
      <alignment horizontal="center" vertical="center" wrapText="1"/>
    </xf>
    <xf numFmtId="9" fontId="12" fillId="0" borderId="22" xfId="1" applyFont="1" applyFill="1" applyBorder="1" applyAlignment="1">
      <alignment horizontal="center" vertical="center" wrapText="1"/>
    </xf>
    <xf numFmtId="2" fontId="4" fillId="8" borderId="15" xfId="3" applyNumberFormat="1" applyFont="1" applyFill="1" applyBorder="1" applyAlignment="1">
      <alignment horizontal="center" vertical="center" wrapText="1"/>
    </xf>
    <xf numFmtId="2" fontId="4" fillId="8" borderId="19" xfId="3" applyNumberFormat="1" applyFont="1" applyFill="1" applyBorder="1" applyAlignment="1">
      <alignment horizontal="center" vertical="center" wrapText="1"/>
    </xf>
    <xf numFmtId="2" fontId="4" fillId="8" borderId="14" xfId="3"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14" xfId="0" applyFont="1" applyFill="1" applyBorder="1" applyAlignment="1">
      <alignment horizontal="center" vertical="center" wrapText="1"/>
    </xf>
    <xf numFmtId="9" fontId="10" fillId="8" borderId="15" xfId="1" applyFont="1" applyFill="1" applyBorder="1" applyAlignment="1">
      <alignment horizontal="center" vertical="center"/>
    </xf>
    <xf numFmtId="9" fontId="10" fillId="8" borderId="19" xfId="1" applyFont="1" applyFill="1" applyBorder="1" applyAlignment="1">
      <alignment horizontal="center" vertical="center"/>
    </xf>
    <xf numFmtId="9" fontId="10" fillId="8" borderId="14" xfId="1" applyFont="1" applyFill="1" applyBorder="1" applyAlignment="1">
      <alignment horizontal="center" vertical="center"/>
    </xf>
    <xf numFmtId="9" fontId="4" fillId="0" borderId="19" xfId="0" applyNumberFormat="1" applyFont="1" applyFill="1" applyBorder="1" applyAlignment="1">
      <alignment horizontal="center" vertical="center"/>
    </xf>
    <xf numFmtId="9" fontId="4" fillId="0" borderId="22" xfId="0" applyNumberFormat="1" applyFont="1" applyFill="1" applyBorder="1" applyAlignment="1">
      <alignment horizontal="center" vertical="center"/>
    </xf>
    <xf numFmtId="9" fontId="10" fillId="7" borderId="15" xfId="1" applyFont="1" applyFill="1" applyBorder="1" applyAlignment="1">
      <alignment horizontal="center" vertical="center"/>
    </xf>
    <xf numFmtId="9" fontId="10" fillId="7" borderId="19" xfId="1" applyFont="1" applyFill="1" applyBorder="1" applyAlignment="1">
      <alignment horizontal="center" vertical="center"/>
    </xf>
    <xf numFmtId="9" fontId="10" fillId="7" borderId="22" xfId="1" applyFont="1" applyFill="1" applyBorder="1" applyAlignment="1">
      <alignment horizontal="center" vertical="center"/>
    </xf>
    <xf numFmtId="0" fontId="4" fillId="7" borderId="15"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14" xfId="0" applyFont="1" applyFill="1" applyBorder="1" applyAlignment="1">
      <alignment horizontal="center" vertical="center" wrapText="1"/>
    </xf>
    <xf numFmtId="9" fontId="4" fillId="8" borderId="15" xfId="1" applyFont="1" applyFill="1" applyBorder="1" applyAlignment="1">
      <alignment horizontal="center" vertical="center" wrapText="1"/>
    </xf>
    <xf numFmtId="9" fontId="4" fillId="8" borderId="19" xfId="1" applyFont="1" applyFill="1" applyBorder="1" applyAlignment="1">
      <alignment horizontal="center" vertical="center" wrapText="1"/>
    </xf>
    <xf numFmtId="9" fontId="4" fillId="8" borderId="14" xfId="1" applyFont="1" applyFill="1" applyBorder="1" applyAlignment="1">
      <alignment horizontal="center" vertical="center" wrapText="1"/>
    </xf>
    <xf numFmtId="0" fontId="6" fillId="15" borderId="14" xfId="0" applyFont="1" applyFill="1" applyBorder="1" applyAlignment="1">
      <alignment horizontal="center" vertical="center" wrapText="1"/>
    </xf>
    <xf numFmtId="0" fontId="6" fillId="15" borderId="5" xfId="0" applyFont="1" applyFill="1" applyBorder="1" applyAlignment="1">
      <alignment horizontal="center" vertical="center" wrapText="1"/>
    </xf>
    <xf numFmtId="0" fontId="6" fillId="15" borderId="19" xfId="0" applyFont="1" applyFill="1" applyBorder="1" applyAlignment="1">
      <alignment horizontal="center" vertical="center" wrapText="1"/>
    </xf>
    <xf numFmtId="0" fontId="6" fillId="15" borderId="22" xfId="0" applyFont="1" applyFill="1" applyBorder="1" applyAlignment="1">
      <alignment horizontal="center" vertical="center" wrapText="1"/>
    </xf>
    <xf numFmtId="9" fontId="10" fillId="8" borderId="15" xfId="1" applyFont="1" applyFill="1" applyBorder="1" applyAlignment="1">
      <alignment horizontal="center" vertical="center" wrapText="1"/>
    </xf>
    <xf numFmtId="9" fontId="10" fillId="8" borderId="19" xfId="1" applyFont="1" applyFill="1" applyBorder="1" applyAlignment="1">
      <alignment horizontal="center" vertical="center" wrapText="1"/>
    </xf>
    <xf numFmtId="9" fontId="10" fillId="8" borderId="22" xfId="1" applyFont="1" applyFill="1" applyBorder="1" applyAlignment="1">
      <alignment horizontal="center" vertical="center" wrapText="1"/>
    </xf>
    <xf numFmtId="9" fontId="10" fillId="8" borderId="22" xfId="1" applyFont="1" applyFill="1" applyBorder="1" applyAlignment="1">
      <alignment horizontal="center" vertical="center"/>
    </xf>
    <xf numFmtId="2" fontId="12" fillId="8" borderId="18" xfId="3" applyNumberFormat="1" applyFont="1" applyFill="1" applyBorder="1" applyAlignment="1">
      <alignment horizontal="center" vertical="center" wrapText="1"/>
    </xf>
    <xf numFmtId="2" fontId="12" fillId="8" borderId="22" xfId="3" applyNumberFormat="1" applyFont="1" applyFill="1" applyBorder="1" applyAlignment="1">
      <alignment horizontal="center" vertical="center" wrapText="1"/>
    </xf>
    <xf numFmtId="9" fontId="12" fillId="8" borderId="18" xfId="1" applyFont="1" applyFill="1" applyBorder="1" applyAlignment="1">
      <alignment horizontal="center" vertical="center"/>
    </xf>
    <xf numFmtId="9" fontId="12" fillId="8" borderId="22" xfId="1" applyFont="1" applyFill="1" applyBorder="1" applyAlignment="1">
      <alignment horizontal="center" vertical="center"/>
    </xf>
    <xf numFmtId="9" fontId="10" fillId="8" borderId="18" xfId="1" applyFont="1" applyFill="1" applyBorder="1" applyAlignment="1">
      <alignment horizontal="center" vertical="center"/>
    </xf>
    <xf numFmtId="9" fontId="10" fillId="0" borderId="15" xfId="0" applyNumberFormat="1" applyFont="1" applyFill="1" applyBorder="1" applyAlignment="1">
      <alignment horizontal="center" vertical="center" wrapText="1"/>
    </xf>
    <xf numFmtId="9" fontId="10" fillId="0" borderId="14" xfId="0" applyNumberFormat="1" applyFont="1" applyFill="1" applyBorder="1" applyAlignment="1">
      <alignment horizontal="center" vertical="center" wrapText="1"/>
    </xf>
    <xf numFmtId="9" fontId="20" fillId="0" borderId="15"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wrapText="1"/>
    </xf>
    <xf numFmtId="9" fontId="20" fillId="0" borderId="33" xfId="0" applyNumberFormat="1" applyFont="1" applyFill="1" applyBorder="1" applyAlignment="1">
      <alignment horizontal="center" vertical="center" wrapText="1"/>
    </xf>
    <xf numFmtId="9" fontId="20" fillId="0" borderId="32"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4" xfId="0" applyFont="1" applyFill="1" applyBorder="1" applyAlignment="1">
      <alignment horizontal="center" vertical="center" wrapText="1"/>
    </xf>
    <xf numFmtId="9" fontId="18" fillId="0" borderId="15" xfId="1" applyFont="1" applyFill="1" applyBorder="1" applyAlignment="1">
      <alignment horizontal="left" vertical="center" wrapText="1"/>
    </xf>
    <xf numFmtId="9" fontId="18" fillId="0" borderId="19" xfId="1" applyFont="1" applyFill="1" applyBorder="1" applyAlignment="1">
      <alignment horizontal="left" vertical="center" wrapText="1"/>
    </xf>
    <xf numFmtId="9" fontId="18" fillId="0" borderId="14" xfId="1" applyFont="1" applyFill="1" applyBorder="1" applyAlignment="1">
      <alignment horizontal="left" vertical="center" wrapText="1"/>
    </xf>
    <xf numFmtId="9" fontId="4" fillId="0" borderId="22" xfId="1" applyFont="1" applyBorder="1" applyAlignment="1">
      <alignment horizontal="center" vertical="center" wrapText="1"/>
    </xf>
    <xf numFmtId="9" fontId="4" fillId="0" borderId="22" xfId="1" applyFont="1" applyBorder="1" applyAlignment="1">
      <alignment horizontal="center" vertical="center"/>
    </xf>
    <xf numFmtId="164" fontId="10" fillId="0" borderId="19" xfId="0" applyNumberFormat="1" applyFont="1" applyBorder="1" applyAlignment="1">
      <alignment horizontal="center" vertical="center"/>
    </xf>
    <xf numFmtId="0" fontId="9" fillId="0" borderId="19" xfId="0" applyFont="1" applyBorder="1" applyAlignment="1">
      <alignment horizontal="center" vertical="center" wrapText="1"/>
    </xf>
    <xf numFmtId="9" fontId="17" fillId="0" borderId="15" xfId="1" applyFont="1" applyFill="1" applyBorder="1" applyAlignment="1">
      <alignment horizontal="center" vertical="center" wrapText="1"/>
    </xf>
    <xf numFmtId="9" fontId="17" fillId="0" borderId="14" xfId="1" applyFont="1" applyFill="1" applyBorder="1" applyAlignment="1">
      <alignment horizontal="center" vertical="center" wrapText="1"/>
    </xf>
    <xf numFmtId="0" fontId="25" fillId="0" borderId="15" xfId="0" applyFont="1" applyFill="1" applyBorder="1" applyAlignment="1">
      <alignment horizontal="center" vertical="center"/>
    </xf>
    <xf numFmtId="0" fontId="25" fillId="0" borderId="14" xfId="0" applyFont="1" applyFill="1" applyBorder="1" applyAlignment="1">
      <alignment horizontal="center" vertical="center"/>
    </xf>
    <xf numFmtId="0" fontId="4" fillId="0" borderId="14" xfId="0" applyFont="1" applyFill="1" applyBorder="1" applyAlignment="1">
      <alignment horizontal="center" vertical="center" wrapText="1"/>
    </xf>
    <xf numFmtId="164" fontId="10" fillId="0" borderId="15" xfId="0" applyNumberFormat="1" applyFont="1" applyFill="1" applyBorder="1" applyAlignment="1">
      <alignment horizontal="center" vertical="center"/>
    </xf>
    <xf numFmtId="164" fontId="10" fillId="0" borderId="14" xfId="0" applyNumberFormat="1" applyFont="1" applyFill="1" applyBorder="1" applyAlignment="1">
      <alignment horizontal="center" vertical="center"/>
    </xf>
    <xf numFmtId="164" fontId="9" fillId="0" borderId="15" xfId="2" applyNumberFormat="1" applyFont="1" applyFill="1" applyBorder="1" applyAlignment="1">
      <alignment horizontal="center" vertical="center" wrapText="1"/>
    </xf>
    <xf numFmtId="164" fontId="9" fillId="0" borderId="19" xfId="2" applyNumberFormat="1" applyFont="1" applyFill="1" applyBorder="1" applyAlignment="1">
      <alignment horizontal="center" vertical="center" wrapText="1"/>
    </xf>
    <xf numFmtId="164" fontId="9" fillId="0" borderId="14" xfId="2" applyNumberFormat="1" applyFont="1" applyFill="1" applyBorder="1" applyAlignment="1">
      <alignment horizontal="center" vertical="center" wrapText="1"/>
    </xf>
    <xf numFmtId="164" fontId="10" fillId="0" borderId="19" xfId="0" applyNumberFormat="1" applyFont="1" applyFill="1" applyBorder="1" applyAlignment="1">
      <alignment horizontal="center" vertical="center"/>
    </xf>
    <xf numFmtId="164" fontId="10" fillId="9" borderId="15" xfId="0" applyNumberFormat="1" applyFont="1" applyFill="1" applyBorder="1" applyAlignment="1">
      <alignment horizontal="center" vertical="center"/>
    </xf>
    <xf numFmtId="164" fontId="10" fillId="9" borderId="19" xfId="0" applyNumberFormat="1" applyFont="1" applyFill="1" applyBorder="1" applyAlignment="1">
      <alignment horizontal="center" vertical="center"/>
    </xf>
    <xf numFmtId="164" fontId="10" fillId="0" borderId="15" xfId="0" applyNumberFormat="1" applyFont="1" applyBorder="1" applyAlignment="1">
      <alignment horizontal="center" vertical="center"/>
    </xf>
    <xf numFmtId="0" fontId="4" fillId="0" borderId="15" xfId="0" quotePrefix="1" applyFont="1" applyBorder="1" applyAlignment="1">
      <alignment horizontal="center" vertical="center" wrapText="1"/>
    </xf>
    <xf numFmtId="0" fontId="4" fillId="0" borderId="19" xfId="0" quotePrefix="1" applyFont="1" applyBorder="1" applyAlignment="1">
      <alignment horizontal="center" vertical="center" wrapText="1"/>
    </xf>
    <xf numFmtId="0" fontId="4" fillId="0" borderId="14" xfId="0" quotePrefix="1" applyFont="1" applyBorder="1" applyAlignment="1">
      <alignment horizontal="center" vertical="center" wrapText="1"/>
    </xf>
    <xf numFmtId="164" fontId="9" fillId="0" borderId="15" xfId="2" applyNumberFormat="1" applyFont="1" applyBorder="1" applyAlignment="1">
      <alignment horizontal="center" vertical="center" wrapText="1"/>
    </xf>
    <xf numFmtId="164" fontId="9" fillId="0" borderId="19" xfId="2" applyNumberFormat="1" applyFont="1" applyBorder="1" applyAlignment="1">
      <alignment horizontal="center" vertical="center" wrapText="1"/>
    </xf>
    <xf numFmtId="164" fontId="9" fillId="0" borderId="14" xfId="2" applyNumberFormat="1" applyFont="1" applyBorder="1" applyAlignment="1">
      <alignment horizontal="center" vertical="center" wrapText="1"/>
    </xf>
    <xf numFmtId="165" fontId="10" fillId="0" borderId="15" xfId="1" applyNumberFormat="1" applyFont="1" applyBorder="1" applyAlignment="1">
      <alignment horizontal="center" vertical="center"/>
    </xf>
    <xf numFmtId="165" fontId="10" fillId="0" borderId="19" xfId="1" applyNumberFormat="1" applyFont="1" applyBorder="1" applyAlignment="1">
      <alignment horizontal="center" vertical="center"/>
    </xf>
    <xf numFmtId="165" fontId="10" fillId="0" borderId="22" xfId="1" applyNumberFormat="1" applyFont="1" applyBorder="1" applyAlignment="1">
      <alignment horizontal="center" vertical="center"/>
    </xf>
    <xf numFmtId="9" fontId="17" fillId="0" borderId="19" xfId="1" applyFont="1" applyFill="1" applyBorder="1" applyAlignment="1">
      <alignment horizontal="center" vertical="center" wrapText="1"/>
    </xf>
    <xf numFmtId="0" fontId="18" fillId="0" borderId="19" xfId="0" applyNumberFormat="1" applyFont="1" applyFill="1" applyBorder="1" applyAlignment="1">
      <alignment horizontal="center" vertical="center" wrapText="1"/>
    </xf>
    <xf numFmtId="165" fontId="9" fillId="0" borderId="15" xfId="1" applyNumberFormat="1" applyFont="1" applyFill="1" applyBorder="1" applyAlignment="1">
      <alignment horizontal="center" vertical="center" wrapText="1"/>
    </xf>
    <xf numFmtId="165" fontId="9" fillId="0" borderId="19" xfId="1" applyNumberFormat="1" applyFont="1" applyFill="1" applyBorder="1" applyAlignment="1">
      <alignment horizontal="center" vertical="center" wrapText="1"/>
    </xf>
    <xf numFmtId="165" fontId="9" fillId="0" borderId="14" xfId="1" applyNumberFormat="1" applyFont="1" applyFill="1" applyBorder="1" applyAlignment="1">
      <alignment horizontal="center" vertical="center" wrapText="1"/>
    </xf>
    <xf numFmtId="165" fontId="9" fillId="0" borderId="15" xfId="2" applyNumberFormat="1" applyFont="1" applyBorder="1" applyAlignment="1">
      <alignment horizontal="center" vertical="center" wrapText="1"/>
    </xf>
    <xf numFmtId="165" fontId="9" fillId="0" borderId="19" xfId="2" applyNumberFormat="1" applyFont="1" applyBorder="1" applyAlignment="1">
      <alignment horizontal="center" vertical="center" wrapText="1"/>
    </xf>
    <xf numFmtId="165" fontId="9" fillId="0" borderId="14" xfId="2" applyNumberFormat="1" applyFont="1" applyBorder="1" applyAlignment="1">
      <alignment horizontal="center" vertical="center" wrapText="1"/>
    </xf>
    <xf numFmtId="165" fontId="9" fillId="0" borderId="15" xfId="1" applyNumberFormat="1" applyFont="1" applyBorder="1" applyAlignment="1">
      <alignment horizontal="center" vertical="center" wrapText="1"/>
    </xf>
    <xf numFmtId="165" fontId="9" fillId="0" borderId="19" xfId="1" applyNumberFormat="1" applyFont="1" applyBorder="1" applyAlignment="1">
      <alignment horizontal="center" vertical="center" wrapText="1"/>
    </xf>
    <xf numFmtId="165" fontId="9" fillId="0" borderId="14" xfId="1" applyNumberFormat="1" applyFont="1" applyBorder="1" applyAlignment="1">
      <alignment horizontal="center" vertical="center" wrapText="1"/>
    </xf>
    <xf numFmtId="164" fontId="9" fillId="6" borderId="15" xfId="2" applyNumberFormat="1" applyFont="1" applyFill="1" applyBorder="1" applyAlignment="1">
      <alignment horizontal="center" vertical="center" wrapText="1"/>
    </xf>
    <xf numFmtId="164" fontId="9" fillId="6" borderId="19" xfId="2" applyNumberFormat="1" applyFont="1" applyFill="1" applyBorder="1" applyAlignment="1">
      <alignment horizontal="center" vertical="center" wrapText="1"/>
    </xf>
    <xf numFmtId="164" fontId="9" fillId="6" borderId="14" xfId="2" applyNumberFormat="1" applyFont="1" applyFill="1" applyBorder="1" applyAlignment="1">
      <alignment horizontal="center" vertical="center" wrapText="1"/>
    </xf>
    <xf numFmtId="165" fontId="10" fillId="0" borderId="14" xfId="1" applyNumberFormat="1" applyFont="1" applyBorder="1" applyAlignment="1">
      <alignment horizontal="center" vertical="center"/>
    </xf>
    <xf numFmtId="165" fontId="10" fillId="0" borderId="15" xfId="1" applyNumberFormat="1" applyFont="1" applyFill="1" applyBorder="1" applyAlignment="1">
      <alignment horizontal="center" vertical="center"/>
    </xf>
    <xf numFmtId="165" fontId="10" fillId="0" borderId="14" xfId="1" applyNumberFormat="1" applyFont="1" applyFill="1" applyBorder="1" applyAlignment="1">
      <alignment horizontal="center" vertical="center"/>
    </xf>
    <xf numFmtId="44" fontId="4" fillId="0" borderId="19" xfId="2" applyFont="1" applyFill="1" applyBorder="1" applyAlignment="1">
      <alignment horizontal="center" vertical="center" wrapText="1"/>
    </xf>
    <xf numFmtId="44" fontId="4" fillId="0" borderId="14" xfId="2" applyFont="1" applyFill="1" applyBorder="1" applyAlignment="1">
      <alignment horizontal="center" vertical="center" wrapText="1"/>
    </xf>
    <xf numFmtId="165" fontId="10" fillId="0" borderId="18" xfId="1" applyNumberFormat="1" applyFont="1" applyBorder="1" applyAlignment="1">
      <alignment horizontal="center" vertical="center" wrapText="1"/>
    </xf>
    <xf numFmtId="165" fontId="10" fillId="0" borderId="19" xfId="1" applyNumberFormat="1" applyFont="1" applyBorder="1" applyAlignment="1">
      <alignment horizontal="center" vertical="center" wrapText="1"/>
    </xf>
    <xf numFmtId="165" fontId="10" fillId="0" borderId="14" xfId="1" applyNumberFormat="1" applyFont="1" applyBorder="1" applyAlignment="1">
      <alignment horizontal="center" vertical="center" wrapText="1"/>
    </xf>
    <xf numFmtId="44" fontId="10" fillId="7" borderId="15" xfId="2" applyFont="1" applyFill="1" applyBorder="1" applyAlignment="1">
      <alignment horizontal="center" vertical="center"/>
    </xf>
    <xf numFmtId="44" fontId="10" fillId="7" borderId="19" xfId="2" applyFont="1" applyFill="1" applyBorder="1" applyAlignment="1">
      <alignment horizontal="center" vertical="center"/>
    </xf>
    <xf numFmtId="44" fontId="10" fillId="7" borderId="14" xfId="2" applyFont="1" applyFill="1" applyBorder="1" applyAlignment="1">
      <alignment horizontal="center" vertical="center"/>
    </xf>
    <xf numFmtId="44" fontId="10" fillId="0" borderId="19" xfId="2" applyFont="1" applyBorder="1" applyAlignment="1">
      <alignment horizontal="center" vertical="center" wrapText="1"/>
    </xf>
    <xf numFmtId="44" fontId="10" fillId="11" borderId="19" xfId="2" applyFont="1" applyFill="1" applyBorder="1" applyAlignment="1">
      <alignment horizontal="center" vertical="center" wrapText="1"/>
    </xf>
    <xf numFmtId="44" fontId="10" fillId="11" borderId="22" xfId="2" applyFont="1" applyFill="1" applyBorder="1" applyAlignment="1">
      <alignment horizontal="center" vertical="center" wrapText="1"/>
    </xf>
    <xf numFmtId="44" fontId="10" fillId="0" borderId="18" xfId="2" applyFont="1" applyBorder="1" applyAlignment="1">
      <alignment horizontal="center" vertical="center" wrapText="1"/>
    </xf>
    <xf numFmtId="44" fontId="10" fillId="0" borderId="22" xfId="2" applyFont="1" applyBorder="1" applyAlignment="1">
      <alignment horizontal="center" vertical="center" wrapText="1"/>
    </xf>
    <xf numFmtId="44" fontId="4" fillId="14" borderId="15" xfId="2" applyFont="1" applyFill="1" applyBorder="1" applyAlignment="1">
      <alignment horizontal="center" vertical="center" wrapText="1"/>
    </xf>
    <xf numFmtId="44" fontId="4" fillId="14" borderId="14" xfId="2" applyFont="1" applyFill="1" applyBorder="1" applyAlignment="1">
      <alignment horizontal="center" vertical="center" wrapText="1"/>
    </xf>
    <xf numFmtId="44" fontId="10" fillId="0" borderId="15" xfId="2" applyFont="1" applyBorder="1" applyAlignment="1">
      <alignment horizontal="center" vertical="center" wrapText="1"/>
    </xf>
    <xf numFmtId="44" fontId="4" fillId="0" borderId="15" xfId="2" applyFont="1" applyBorder="1" applyAlignment="1">
      <alignment horizontal="center" vertical="center" wrapText="1"/>
    </xf>
    <xf numFmtId="44" fontId="4" fillId="0" borderId="19" xfId="2" applyFont="1" applyBorder="1" applyAlignment="1">
      <alignment horizontal="center" vertical="center" wrapText="1"/>
    </xf>
    <xf numFmtId="44" fontId="4" fillId="0" borderId="14" xfId="2" applyFont="1" applyBorder="1" applyAlignment="1">
      <alignment horizontal="center" vertical="center" wrapText="1"/>
    </xf>
    <xf numFmtId="44" fontId="10" fillId="13" borderId="19" xfId="2"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9" xfId="0" applyFont="1" applyBorder="1" applyAlignment="1">
      <alignment horizontal="center" vertical="center" wrapText="1"/>
    </xf>
    <xf numFmtId="164" fontId="10" fillId="6" borderId="19" xfId="0" applyNumberFormat="1" applyFont="1" applyFill="1" applyBorder="1" applyAlignment="1">
      <alignment horizontal="center" vertical="center"/>
    </xf>
    <xf numFmtId="164" fontId="10" fillId="0" borderId="22" xfId="0" applyNumberFormat="1" applyFont="1" applyBorder="1" applyAlignment="1">
      <alignment horizontal="center" vertical="center"/>
    </xf>
    <xf numFmtId="164" fontId="10" fillId="0" borderId="22" xfId="0" applyNumberFormat="1" applyFont="1" applyFill="1" applyBorder="1" applyAlignment="1">
      <alignment horizontal="center" vertical="center"/>
    </xf>
    <xf numFmtId="164" fontId="9" fillId="0" borderId="15" xfId="0" applyNumberFormat="1" applyFont="1" applyFill="1" applyBorder="1" applyAlignment="1">
      <alignment horizontal="center" vertical="center" wrapText="1"/>
    </xf>
    <xf numFmtId="164" fontId="9" fillId="0" borderId="19" xfId="0"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44" fontId="10" fillId="6" borderId="19" xfId="2" applyFont="1" applyFill="1" applyBorder="1" applyAlignment="1">
      <alignment horizontal="center" vertical="center"/>
    </xf>
    <xf numFmtId="164" fontId="4" fillId="0" borderId="19" xfId="0" applyNumberFormat="1" applyFont="1" applyFill="1" applyBorder="1" applyAlignment="1">
      <alignment horizontal="center" vertical="center" wrapText="1"/>
    </xf>
    <xf numFmtId="164" fontId="4" fillId="0" borderId="14" xfId="0" applyNumberFormat="1" applyFont="1" applyFill="1" applyBorder="1" applyAlignment="1">
      <alignment horizontal="center" vertical="center" wrapText="1"/>
    </xf>
    <xf numFmtId="0" fontId="4" fillId="0" borderId="19" xfId="0" quotePrefix="1" applyFont="1" applyFill="1" applyBorder="1" applyAlignment="1">
      <alignment horizontal="center" vertical="center" wrapText="1"/>
    </xf>
    <xf numFmtId="0" fontId="4" fillId="0" borderId="14" xfId="0" quotePrefix="1" applyFont="1" applyFill="1" applyBorder="1" applyAlignment="1">
      <alignment horizontal="center" vertical="center" wrapText="1"/>
    </xf>
    <xf numFmtId="164" fontId="10" fillId="13" borderId="19" xfId="0" applyNumberFormat="1" applyFont="1" applyFill="1" applyBorder="1" applyAlignment="1">
      <alignment horizontal="center" vertical="center" wrapText="1"/>
    </xf>
    <xf numFmtId="164" fontId="9" fillId="0" borderId="15" xfId="0" applyNumberFormat="1" applyFont="1" applyBorder="1" applyAlignment="1">
      <alignment horizontal="center" vertical="center" wrapText="1"/>
    </xf>
    <xf numFmtId="164" fontId="9" fillId="0" borderId="19" xfId="0" applyNumberFormat="1" applyFont="1" applyBorder="1" applyAlignment="1">
      <alignment horizontal="center" vertical="center" wrapText="1"/>
    </xf>
    <xf numFmtId="164" fontId="9" fillId="0" borderId="14" xfId="0" applyNumberFormat="1" applyFont="1" applyBorder="1" applyAlignment="1">
      <alignment horizontal="center" vertical="center" wrapText="1"/>
    </xf>
    <xf numFmtId="0" fontId="9" fillId="0" borderId="15" xfId="0" applyFont="1" applyBorder="1" applyAlignment="1">
      <alignment horizontal="center" vertical="center" wrapText="1"/>
    </xf>
    <xf numFmtId="44" fontId="9" fillId="6" borderId="15" xfId="2" applyFont="1" applyFill="1" applyBorder="1" applyAlignment="1">
      <alignment horizontal="center" vertical="center" wrapText="1"/>
    </xf>
    <xf numFmtId="44" fontId="9" fillId="6" borderId="19" xfId="2" applyFont="1" applyFill="1" applyBorder="1" applyAlignment="1">
      <alignment horizontal="center" vertical="center" wrapText="1"/>
    </xf>
    <xf numFmtId="44" fontId="9" fillId="6" borderId="14" xfId="2" applyFont="1" applyFill="1" applyBorder="1" applyAlignment="1">
      <alignment horizontal="center" vertical="center" wrapText="1"/>
    </xf>
    <xf numFmtId="44" fontId="10" fillId="9" borderId="15" xfId="2" applyFont="1" applyFill="1" applyBorder="1" applyAlignment="1">
      <alignment horizontal="center" vertical="center"/>
    </xf>
    <xf numFmtId="44" fontId="10" fillId="9" borderId="19" xfId="2" applyFont="1" applyFill="1" applyBorder="1" applyAlignment="1">
      <alignment horizontal="center" vertical="center"/>
    </xf>
    <xf numFmtId="0" fontId="10" fillId="17" borderId="15" xfId="0" applyFont="1" applyFill="1" applyBorder="1" applyAlignment="1">
      <alignment horizontal="center" vertical="center" wrapText="1"/>
    </xf>
    <xf numFmtId="0" fontId="12" fillId="17" borderId="19"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14" xfId="0" applyFont="1" applyBorder="1" applyAlignment="1">
      <alignment horizontal="center" vertical="center"/>
    </xf>
    <xf numFmtId="9" fontId="10" fillId="5" borderId="33" xfId="0" applyNumberFormat="1" applyFont="1" applyFill="1" applyBorder="1" applyAlignment="1">
      <alignment horizontal="center" vertical="center" wrapText="1"/>
    </xf>
    <xf numFmtId="9" fontId="10" fillId="5" borderId="19" xfId="0" applyNumberFormat="1" applyFont="1" applyFill="1" applyBorder="1" applyAlignment="1">
      <alignment horizontal="center" vertical="center" wrapText="1"/>
    </xf>
    <xf numFmtId="9" fontId="10" fillId="5" borderId="32" xfId="0" applyNumberFormat="1"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4" xfId="0" applyFont="1" applyFill="1" applyBorder="1" applyAlignment="1">
      <alignment horizontal="center" vertical="center"/>
    </xf>
    <xf numFmtId="0" fontId="12" fillId="7" borderId="15"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14" xfId="0" applyFont="1" applyFill="1" applyBorder="1" applyAlignment="1">
      <alignment horizontal="center" vertical="center"/>
    </xf>
    <xf numFmtId="49" fontId="10" fillId="0" borderId="15"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164" fontId="10" fillId="0" borderId="14" xfId="0" applyNumberFormat="1" applyFont="1" applyBorder="1" applyAlignment="1">
      <alignment horizontal="center" vertical="center"/>
    </xf>
    <xf numFmtId="164" fontId="10" fillId="7" borderId="15" xfId="0" applyNumberFormat="1" applyFont="1" applyFill="1" applyBorder="1" applyAlignment="1">
      <alignment horizontal="center" vertical="center"/>
    </xf>
    <xf numFmtId="164" fontId="10" fillId="7" borderId="19" xfId="0" applyNumberFormat="1" applyFont="1" applyFill="1" applyBorder="1" applyAlignment="1">
      <alignment horizontal="center" vertical="center"/>
    </xf>
    <xf numFmtId="164" fontId="10" fillId="7" borderId="14" xfId="0" applyNumberFormat="1" applyFont="1" applyFill="1" applyBorder="1" applyAlignment="1">
      <alignment horizontal="center" vertical="center"/>
    </xf>
    <xf numFmtId="0" fontId="4" fillId="0" borderId="18" xfId="0" applyFont="1" applyBorder="1" applyAlignment="1">
      <alignment horizontal="center" vertical="center" wrapText="1"/>
    </xf>
    <xf numFmtId="44" fontId="4" fillId="7" borderId="19" xfId="2" applyFont="1" applyFill="1" applyBorder="1" applyAlignment="1">
      <alignment horizontal="center" vertical="center" wrapText="1"/>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9" fontId="4" fillId="5" borderId="15" xfId="0" applyNumberFormat="1" applyFont="1" applyFill="1" applyBorder="1" applyAlignment="1">
      <alignment horizontal="center" vertical="center" wrapText="1"/>
    </xf>
    <xf numFmtId="9" fontId="4" fillId="5" borderId="19" xfId="0" applyNumberFormat="1" applyFont="1" applyFill="1" applyBorder="1" applyAlignment="1">
      <alignment horizontal="center" vertical="center" wrapText="1"/>
    </xf>
    <xf numFmtId="9" fontId="4" fillId="5" borderId="32" xfId="0" applyNumberFormat="1"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9" fontId="4" fillId="0" borderId="15" xfId="0" applyNumberFormat="1" applyFont="1" applyFill="1" applyBorder="1" applyAlignment="1">
      <alignment horizontal="center" vertical="center" wrapText="1"/>
    </xf>
    <xf numFmtId="9" fontId="4" fillId="0" borderId="19" xfId="0" applyNumberFormat="1" applyFont="1" applyFill="1" applyBorder="1" applyAlignment="1">
      <alignment horizontal="center" vertical="center" wrapText="1"/>
    </xf>
    <xf numFmtId="9" fontId="4" fillId="0" borderId="14" xfId="0" applyNumberFormat="1" applyFont="1" applyFill="1" applyBorder="1" applyAlignment="1">
      <alignment horizontal="center" vertical="center" wrapText="1"/>
    </xf>
    <xf numFmtId="0" fontId="4" fillId="0" borderId="32" xfId="0" applyFont="1" applyBorder="1" applyAlignment="1">
      <alignment horizontal="center" vertical="center" wrapText="1"/>
    </xf>
    <xf numFmtId="165" fontId="4" fillId="7" borderId="15" xfId="2" applyNumberFormat="1" applyFont="1" applyFill="1" applyBorder="1" applyAlignment="1">
      <alignment horizontal="center" vertical="center" wrapText="1"/>
    </xf>
    <xf numFmtId="165" fontId="4" fillId="7" borderId="19" xfId="2" applyNumberFormat="1" applyFont="1" applyFill="1" applyBorder="1" applyAlignment="1">
      <alignment horizontal="center" vertical="center" wrapText="1"/>
    </xf>
    <xf numFmtId="165" fontId="4" fillId="7" borderId="14" xfId="2" applyNumberFormat="1" applyFont="1" applyFill="1" applyBorder="1" applyAlignment="1">
      <alignment horizontal="center" vertical="center" wrapText="1"/>
    </xf>
    <xf numFmtId="165" fontId="4" fillId="0" borderId="15" xfId="1" applyNumberFormat="1" applyFont="1" applyBorder="1" applyAlignment="1">
      <alignment horizontal="center" vertical="center" wrapText="1"/>
    </xf>
    <xf numFmtId="165" fontId="4" fillId="0" borderId="19" xfId="1" applyNumberFormat="1" applyFont="1" applyBorder="1" applyAlignment="1">
      <alignment horizontal="center" vertical="center" wrapText="1"/>
    </xf>
    <xf numFmtId="165" fontId="4" fillId="0" borderId="14" xfId="1" applyNumberFormat="1" applyFont="1" applyBorder="1" applyAlignment="1">
      <alignment horizontal="center" vertical="center" wrapText="1"/>
    </xf>
    <xf numFmtId="0" fontId="4"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2" xfId="0" applyFont="1" applyFill="1" applyBorder="1" applyAlignment="1">
      <alignment horizontal="center" vertical="center" wrapText="1"/>
    </xf>
    <xf numFmtId="9" fontId="10" fillId="0" borderId="18" xfId="0" applyNumberFormat="1" applyFont="1" applyFill="1" applyBorder="1" applyAlignment="1">
      <alignment horizontal="center" vertical="center" wrapText="1"/>
    </xf>
    <xf numFmtId="9" fontId="10" fillId="0" borderId="19" xfId="0" applyNumberFormat="1" applyFont="1" applyFill="1" applyBorder="1" applyAlignment="1">
      <alignment horizontal="center" vertical="center" wrapText="1"/>
    </xf>
    <xf numFmtId="9" fontId="10" fillId="0" borderId="22" xfId="0" applyNumberFormat="1" applyFont="1" applyFill="1" applyBorder="1" applyAlignment="1">
      <alignment horizontal="center" vertical="center" wrapText="1"/>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2"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2" xfId="0" applyFont="1" applyFill="1" applyBorder="1" applyAlignment="1">
      <alignment horizontal="center" vertical="center"/>
    </xf>
    <xf numFmtId="0" fontId="12" fillId="7" borderId="18" xfId="0" applyFont="1" applyFill="1" applyBorder="1" applyAlignment="1">
      <alignment horizontal="center" vertical="center"/>
    </xf>
    <xf numFmtId="0" fontId="12" fillId="7" borderId="22" xfId="0" applyFont="1" applyFill="1" applyBorder="1" applyAlignment="1">
      <alignment horizontal="center" vertical="center"/>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5" xfId="0" applyFont="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9" fontId="21" fillId="0" borderId="15" xfId="1" applyFont="1" applyFill="1" applyBorder="1" applyAlignment="1">
      <alignment horizontal="center" vertical="center" wrapText="1"/>
    </xf>
    <xf numFmtId="9" fontId="21" fillId="0" borderId="14" xfId="1" applyFont="1" applyFill="1" applyBorder="1" applyAlignment="1">
      <alignment horizontal="center" vertical="center" wrapText="1"/>
    </xf>
    <xf numFmtId="9" fontId="18" fillId="0" borderId="15" xfId="1" applyFont="1" applyFill="1" applyBorder="1" applyAlignment="1">
      <alignment horizontal="center" vertical="center" wrapText="1"/>
    </xf>
    <xf numFmtId="9" fontId="18" fillId="0" borderId="19" xfId="1" applyFont="1" applyFill="1" applyBorder="1" applyAlignment="1">
      <alignment horizontal="center" vertical="center" wrapText="1"/>
    </xf>
    <xf numFmtId="9" fontId="18" fillId="0" borderId="14" xfId="1" applyFont="1" applyFill="1" applyBorder="1" applyAlignment="1">
      <alignment horizontal="center" vertical="center" wrapText="1"/>
    </xf>
    <xf numFmtId="9" fontId="21" fillId="0" borderId="19" xfId="1" applyFont="1" applyFill="1" applyBorder="1" applyAlignment="1">
      <alignment horizontal="center" vertical="center" wrapText="1"/>
    </xf>
    <xf numFmtId="168" fontId="4" fillId="8" borderId="22" xfId="3" applyNumberFormat="1" applyFont="1" applyFill="1" applyBorder="1" applyAlignment="1">
      <alignment horizontal="center" vertical="center" wrapText="1"/>
    </xf>
    <xf numFmtId="9" fontId="4" fillId="8" borderId="22" xfId="1" applyFont="1" applyFill="1" applyBorder="1" applyAlignment="1">
      <alignment horizontal="center" vertical="center"/>
    </xf>
    <xf numFmtId="0" fontId="4" fillId="0" borderId="22" xfId="0" applyFont="1" applyBorder="1" applyAlignment="1">
      <alignment horizontal="center" vertical="center"/>
    </xf>
    <xf numFmtId="0" fontId="2" fillId="6" borderId="55" xfId="0" applyFont="1" applyFill="1" applyBorder="1" applyAlignment="1">
      <alignment horizontal="center" vertical="center"/>
    </xf>
    <xf numFmtId="0" fontId="2" fillId="6" borderId="56" xfId="0" applyFont="1" applyFill="1" applyBorder="1" applyAlignment="1">
      <alignment horizontal="center" vertical="center"/>
    </xf>
    <xf numFmtId="0" fontId="2" fillId="6" borderId="57"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57" xfId="0" applyFont="1" applyFill="1" applyBorder="1" applyAlignment="1">
      <alignment horizontal="center" vertical="center"/>
    </xf>
    <xf numFmtId="0" fontId="4" fillId="7" borderId="22"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10" fillId="0" borderId="14" xfId="0" applyFont="1" applyFill="1" applyBorder="1" applyAlignment="1">
      <alignment horizontal="left" vertical="center" wrapText="1"/>
    </xf>
    <xf numFmtId="9" fontId="18" fillId="0" borderId="15" xfId="0" applyNumberFormat="1" applyFont="1" applyFill="1" applyBorder="1" applyAlignment="1">
      <alignment horizontal="center" vertical="center" wrapText="1"/>
    </xf>
    <xf numFmtId="9" fontId="18" fillId="0" borderId="14" xfId="0" applyNumberFormat="1" applyFont="1" applyFill="1" applyBorder="1" applyAlignment="1">
      <alignment horizontal="center" vertical="center" wrapText="1"/>
    </xf>
    <xf numFmtId="0" fontId="9" fillId="0" borderId="22" xfId="0" applyFont="1" applyBorder="1" applyAlignment="1">
      <alignment horizontal="center" vertical="center" wrapText="1"/>
    </xf>
    <xf numFmtId="0" fontId="4" fillId="7" borderId="2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9" fontId="4" fillId="5" borderId="33" xfId="0" applyNumberFormat="1" applyFont="1" applyFill="1" applyBorder="1" applyAlignment="1">
      <alignment horizontal="center" vertical="center" wrapText="1"/>
    </xf>
    <xf numFmtId="9" fontId="4" fillId="5" borderId="14" xfId="0" applyNumberFormat="1" applyFont="1" applyFill="1" applyBorder="1" applyAlignment="1">
      <alignment horizontal="center" vertical="center" wrapText="1"/>
    </xf>
    <xf numFmtId="0" fontId="10" fillId="0" borderId="15" xfId="0" applyFont="1" applyBorder="1" applyAlignment="1">
      <alignment horizontal="center" vertical="center" wrapText="1"/>
    </xf>
    <xf numFmtId="0" fontId="9" fillId="0" borderId="18" xfId="0" applyFont="1" applyBorder="1" applyAlignment="1">
      <alignment horizontal="center" vertical="center" wrapText="1"/>
    </xf>
    <xf numFmtId="44" fontId="10" fillId="0" borderId="14" xfId="2" applyFont="1" applyBorder="1" applyAlignment="1">
      <alignment horizontal="center" vertical="center" wrapText="1"/>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7" fillId="0" borderId="2" xfId="0" applyFont="1" applyBorder="1"/>
    <xf numFmtId="0" fontId="7" fillId="0" borderId="13" xfId="0" applyFont="1" applyBorder="1"/>
    <xf numFmtId="0" fontId="6" fillId="3"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7" fillId="4" borderId="30" xfId="0" applyFont="1" applyFill="1" applyBorder="1"/>
    <xf numFmtId="0" fontId="7" fillId="4" borderId="43" xfId="0" applyFont="1" applyFill="1" applyBorder="1"/>
    <xf numFmtId="0" fontId="6" fillId="3" borderId="2" xfId="0" applyFont="1" applyFill="1" applyBorder="1" applyAlignment="1">
      <alignment horizontal="center" vertical="center"/>
    </xf>
    <xf numFmtId="0" fontId="6" fillId="16" borderId="1" xfId="0" applyFont="1" applyFill="1" applyBorder="1" applyAlignment="1">
      <alignment horizontal="center" vertical="center" wrapText="1"/>
    </xf>
    <xf numFmtId="0" fontId="7" fillId="7" borderId="41" xfId="0" applyFont="1" applyFill="1" applyBorder="1"/>
    <xf numFmtId="0" fontId="6" fillId="3" borderId="76"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10" borderId="22" xfId="0" applyFont="1" applyFill="1" applyBorder="1" applyAlignment="1">
      <alignment horizontal="center" vertical="center" wrapText="1"/>
    </xf>
    <xf numFmtId="0" fontId="20" fillId="8" borderId="18" xfId="0" applyFont="1" applyFill="1" applyBorder="1" applyAlignment="1">
      <alignment horizontal="center" vertical="center" wrapText="1"/>
    </xf>
    <xf numFmtId="0" fontId="20" fillId="8" borderId="19" xfId="0" applyFont="1" applyFill="1" applyBorder="1" applyAlignment="1">
      <alignment horizontal="center" vertical="center" wrapText="1"/>
    </xf>
    <xf numFmtId="0" fontId="20" fillId="8" borderId="22"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3" fillId="9" borderId="19"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3" fillId="11" borderId="19" xfId="0" applyFont="1" applyFill="1" applyBorder="1" applyAlignment="1">
      <alignment horizontal="center" vertical="center" wrapText="1"/>
    </xf>
    <xf numFmtId="0" fontId="3" fillId="11" borderId="14" xfId="0" applyFont="1" applyFill="1" applyBorder="1" applyAlignment="1">
      <alignment horizontal="center" vertical="center" wrapText="1"/>
    </xf>
    <xf numFmtId="9" fontId="4" fillId="0" borderId="32" xfId="0" applyNumberFormat="1" applyFont="1" applyFill="1" applyBorder="1" applyAlignment="1">
      <alignment horizontal="center" vertical="center" wrapText="1"/>
    </xf>
    <xf numFmtId="9" fontId="4" fillId="0" borderId="33" xfId="0" applyNumberFormat="1" applyFont="1" applyFill="1" applyBorder="1" applyAlignment="1">
      <alignment horizontal="center" vertical="center" wrapText="1"/>
    </xf>
    <xf numFmtId="0" fontId="3" fillId="12" borderId="15" xfId="0" applyFont="1" applyFill="1" applyBorder="1" applyAlignment="1">
      <alignment horizontal="center" vertical="center" wrapText="1"/>
    </xf>
    <xf numFmtId="0" fontId="3" fillId="12" borderId="19" xfId="0" applyFont="1" applyFill="1" applyBorder="1" applyAlignment="1">
      <alignment horizontal="center" vertical="center" wrapText="1"/>
    </xf>
    <xf numFmtId="0" fontId="3" fillId="12" borderId="22" xfId="0" applyFont="1" applyFill="1" applyBorder="1" applyAlignment="1">
      <alignment horizontal="center" vertical="center" wrapText="1"/>
    </xf>
    <xf numFmtId="9" fontId="10" fillId="0" borderId="72" xfId="0" applyNumberFormat="1" applyFont="1" applyFill="1" applyBorder="1" applyAlignment="1">
      <alignment horizontal="center" vertical="center" wrapText="1"/>
    </xf>
    <xf numFmtId="9" fontId="10" fillId="0" borderId="73" xfId="0" applyNumberFormat="1" applyFont="1" applyFill="1" applyBorder="1" applyAlignment="1">
      <alignment horizontal="center" vertical="center" wrapText="1"/>
    </xf>
    <xf numFmtId="9" fontId="10" fillId="0" borderId="15" xfId="1" applyFont="1" applyFill="1" applyBorder="1" applyAlignment="1">
      <alignment horizontal="center" vertical="center" wrapText="1"/>
    </xf>
    <xf numFmtId="9" fontId="10" fillId="0" borderId="14" xfId="1" applyFont="1" applyFill="1" applyBorder="1" applyAlignment="1">
      <alignment horizontal="center" vertical="center" wrapText="1"/>
    </xf>
    <xf numFmtId="9" fontId="10" fillId="0" borderId="15" xfId="0" applyNumberFormat="1" applyFont="1" applyFill="1" applyBorder="1" applyAlignment="1">
      <alignment horizontal="left" vertical="center" wrapText="1"/>
    </xf>
    <xf numFmtId="9" fontId="10" fillId="0" borderId="14" xfId="0" applyNumberFormat="1" applyFont="1" applyFill="1" applyBorder="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Border="1" applyAlignment="1">
      <alignment horizontal="left" vertical="center" wrapText="1"/>
    </xf>
    <xf numFmtId="0" fontId="6" fillId="3" borderId="63" xfId="0" applyFont="1" applyFill="1" applyBorder="1" applyAlignment="1">
      <alignment horizontal="center" vertical="center" wrapText="1"/>
    </xf>
    <xf numFmtId="0" fontId="7" fillId="0" borderId="64" xfId="0" applyFont="1" applyBorder="1" applyAlignment="1">
      <alignment wrapText="1"/>
    </xf>
    <xf numFmtId="0" fontId="7" fillId="0" borderId="65" xfId="0" applyFont="1" applyBorder="1" applyAlignment="1">
      <alignment wrapText="1"/>
    </xf>
    <xf numFmtId="0" fontId="6" fillId="4" borderId="17" xfId="0" applyFont="1" applyFill="1" applyBorder="1" applyAlignment="1">
      <alignment horizontal="center" vertical="center" wrapText="1"/>
    </xf>
    <xf numFmtId="0" fontId="7" fillId="4" borderId="2" xfId="0" applyFont="1" applyFill="1" applyBorder="1"/>
    <xf numFmtId="0" fontId="7" fillId="4" borderId="13" xfId="0" applyFont="1" applyFill="1" applyBorder="1"/>
    <xf numFmtId="0" fontId="6" fillId="4" borderId="2" xfId="0" applyFont="1" applyFill="1" applyBorder="1" applyAlignment="1">
      <alignment horizontal="center" vertical="center" wrapText="1"/>
    </xf>
    <xf numFmtId="0" fontId="6" fillId="4" borderId="13" xfId="0" applyFont="1" applyFill="1" applyBorder="1" applyAlignment="1">
      <alignment horizontal="center" vertical="center" wrapText="1"/>
    </xf>
    <xf numFmtId="9" fontId="6" fillId="4" borderId="17" xfId="0" applyNumberFormat="1" applyFont="1" applyFill="1" applyBorder="1" applyAlignment="1">
      <alignment horizontal="center" vertical="center" wrapText="1"/>
    </xf>
    <xf numFmtId="44" fontId="4" fillId="7" borderId="15" xfId="2" applyFont="1" applyFill="1" applyBorder="1" applyAlignment="1">
      <alignment horizontal="center" vertical="center" wrapText="1"/>
    </xf>
    <xf numFmtId="44" fontId="4" fillId="7" borderId="14" xfId="2" applyFont="1" applyFill="1" applyBorder="1" applyAlignment="1">
      <alignment horizontal="center" vertical="center" wrapText="1"/>
    </xf>
    <xf numFmtId="9" fontId="4" fillId="0" borderId="22" xfId="0" applyNumberFormat="1"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75" xfId="0" applyFont="1" applyFill="1" applyBorder="1" applyAlignment="1">
      <alignment horizontal="center" vertical="center" wrapText="1"/>
    </xf>
    <xf numFmtId="168" fontId="1" fillId="8" borderId="15" xfId="3" applyNumberFormat="1" applyFont="1" applyFill="1" applyBorder="1" applyAlignment="1">
      <alignment horizontal="center" vertical="center" wrapText="1"/>
    </xf>
    <xf numFmtId="168" fontId="1" fillId="8" borderId="14" xfId="3" applyNumberFormat="1" applyFont="1" applyFill="1" applyBorder="1" applyAlignment="1">
      <alignment horizontal="center" vertical="center" wrapText="1"/>
    </xf>
    <xf numFmtId="9" fontId="4" fillId="8" borderId="15" xfId="0" applyNumberFormat="1" applyFont="1" applyFill="1" applyBorder="1" applyAlignment="1">
      <alignment horizontal="center" vertical="center"/>
    </xf>
    <xf numFmtId="9" fontId="4" fillId="8" borderId="14" xfId="0" applyNumberFormat="1" applyFont="1" applyFill="1" applyBorder="1" applyAlignment="1">
      <alignment horizontal="center" vertical="center"/>
    </xf>
    <xf numFmtId="9" fontId="10" fillId="0" borderId="32"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cellXfs>
  <cellStyles count="7">
    <cellStyle name="Millares" xfId="3" builtinId="3"/>
    <cellStyle name="Millares 2" xfId="5"/>
    <cellStyle name="Moneda" xfId="2" builtinId="4"/>
    <cellStyle name="Normal" xfId="0" builtinId="0"/>
    <cellStyle name="Normal 2" xfId="4"/>
    <cellStyle name="Porcentaje" xfId="1" builtin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247650</xdr:colOff>
      <xdr:row>18</xdr:row>
      <xdr:rowOff>600075</xdr:rowOff>
    </xdr:to>
    <xdr:sp macro="" textlink="">
      <xdr:nvSpPr>
        <xdr:cNvPr id="2" name="AutoShape 3">
          <a:extLst>
            <a:ext uri="{FF2B5EF4-FFF2-40B4-BE49-F238E27FC236}">
              <a16:creationId xmlns="" xmlns:a16="http://schemas.microsoft.com/office/drawing/2014/main" id="{00000000-0008-0000-0000-000002000000}"/>
            </a:ext>
          </a:extLst>
        </xdr:cNvPr>
        <xdr:cNvSpPr>
          <a:spLocks noChangeArrowheads="1"/>
        </xdr:cNvSpPr>
      </xdr:nvSpPr>
      <xdr:spPr bwMode="auto">
        <a:xfrm>
          <a:off x="0" y="0"/>
          <a:ext cx="11849100" cy="1067752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1027"/>
  <sheetViews>
    <sheetView tabSelected="1" topLeftCell="A9" zoomScale="70" zoomScaleNormal="70" workbookViewId="0">
      <pane xSplit="8" ySplit="4" topLeftCell="AC29" activePane="bottomRight" state="frozen"/>
      <selection activeCell="H10" sqref="H10"/>
      <selection pane="topRight" activeCell="I10" sqref="I10"/>
      <selection pane="bottomLeft" activeCell="H13" sqref="H13"/>
      <selection pane="bottomRight" activeCell="AJ37" sqref="AJ37"/>
    </sheetView>
  </sheetViews>
  <sheetFormatPr baseColWidth="10" defaultColWidth="12.5703125" defaultRowHeight="15" customHeight="1" outlineLevelRow="1" outlineLevelCol="1" x14ac:dyDescent="0.25"/>
  <cols>
    <col min="1" max="1" width="9.5703125" style="7" hidden="1" customWidth="1" outlineLevel="1"/>
    <col min="2" max="2" width="13.85546875" style="7" hidden="1" customWidth="1" outlineLevel="1"/>
    <col min="3" max="3" width="5.28515625" style="44" hidden="1" customWidth="1" outlineLevel="1"/>
    <col min="4" max="4" width="16.85546875" style="7" hidden="1" customWidth="1" outlineLevel="1"/>
    <col min="5" max="5" width="4.85546875" style="7" hidden="1" customWidth="1" outlineLevel="1"/>
    <col min="6" max="6" width="15.5703125" style="7" hidden="1" customWidth="1" outlineLevel="1"/>
    <col min="7" max="7" width="7.28515625" style="7" hidden="1" customWidth="1" outlineLevel="1"/>
    <col min="8" max="8" width="42.140625" style="7" customWidth="1" collapsed="1"/>
    <col min="9" max="9" width="10.5703125" style="7" bestFit="1" customWidth="1"/>
    <col min="10" max="10" width="17.85546875" style="7" customWidth="1"/>
    <col min="11" max="11" width="21.5703125" style="44" customWidth="1"/>
    <col min="12" max="12" width="20.28515625" style="44" customWidth="1"/>
    <col min="13" max="13" width="17.7109375" style="44" customWidth="1"/>
    <col min="14" max="14" width="18.42578125" style="44" customWidth="1"/>
    <col min="15" max="15" width="21.28515625" style="44" customWidth="1"/>
    <col min="16" max="16" width="21.28515625" style="369" customWidth="1"/>
    <col min="17" max="23" width="21.28515625" style="363" hidden="1" customWidth="1"/>
    <col min="24" max="24" width="20.5703125" style="363" hidden="1" customWidth="1"/>
    <col min="25" max="25" width="40.5703125" style="44" hidden="1" customWidth="1"/>
    <col min="26" max="28" width="20.5703125" style="44" hidden="1" customWidth="1"/>
    <col min="29" max="29" width="20.5703125" style="44" customWidth="1"/>
    <col min="30" max="30" width="9" style="44" customWidth="1"/>
    <col min="31" max="31" width="20.5703125" style="44" hidden="1" customWidth="1"/>
    <col min="32" max="32" width="61.5703125" style="7" customWidth="1"/>
    <col min="33" max="33" width="10.5703125" style="44" customWidth="1"/>
    <col min="34" max="34" width="9.7109375" style="44" customWidth="1"/>
    <col min="35" max="35" width="33.85546875" style="44" bestFit="1" customWidth="1"/>
    <col min="36" max="36" width="122" style="44" customWidth="1"/>
    <col min="37" max="37" width="25.42578125" style="44" customWidth="1"/>
    <col min="38" max="38" width="22.5703125" style="7" hidden="1" customWidth="1"/>
    <col min="39" max="39" width="34.28515625" style="7" customWidth="1"/>
    <col min="40" max="40" width="22.42578125" style="7" customWidth="1"/>
    <col min="41" max="41" width="58.28515625" style="7" customWidth="1"/>
    <col min="42" max="42" width="19" style="44" customWidth="1"/>
    <col min="43" max="43" width="18.5703125" style="44" customWidth="1"/>
    <col min="44" max="44" width="23" style="44" customWidth="1"/>
    <col min="45" max="45" width="20.5703125" style="44" bestFit="1" customWidth="1"/>
    <col min="46" max="46" width="31.140625" style="44" customWidth="1"/>
    <col min="47" max="47" width="25.42578125" style="7" customWidth="1"/>
    <col min="48" max="48" width="30.140625" style="44" hidden="1" customWidth="1"/>
    <col min="49" max="49" width="31" style="44" hidden="1" customWidth="1"/>
    <col min="50" max="50" width="23.140625" style="44" hidden="1" customWidth="1"/>
    <col min="51" max="52" width="43" style="44" hidden="1" customWidth="1"/>
    <col min="53" max="53" width="29.42578125" style="44" hidden="1" customWidth="1"/>
    <col min="54" max="54" width="30.140625" style="44" hidden="1" customWidth="1"/>
    <col min="55" max="55" width="32.7109375" style="44" hidden="1" customWidth="1"/>
    <col min="56" max="56" width="29.5703125" style="44" hidden="1" customWidth="1"/>
    <col min="57" max="57" width="36" style="44" hidden="1" customWidth="1"/>
    <col min="58" max="58" width="19.85546875" style="44" hidden="1" customWidth="1"/>
    <col min="59" max="59" width="29.85546875" style="44" hidden="1" customWidth="1"/>
    <col min="60" max="60" width="32.42578125" style="44" hidden="1" customWidth="1"/>
    <col min="61" max="61" width="29.28515625" style="44" hidden="1" customWidth="1"/>
    <col min="62" max="62" width="25.42578125" style="44" hidden="1" customWidth="1"/>
    <col min="63" max="63" width="28.5703125" style="44" hidden="1" customWidth="1"/>
    <col min="64" max="64" width="43.85546875" style="44" hidden="1" customWidth="1"/>
    <col min="65" max="65" width="46.42578125" style="44" hidden="1" customWidth="1"/>
    <col min="66" max="66" width="42.42578125" style="44" hidden="1" customWidth="1"/>
    <col min="67" max="67" width="36.42578125" style="44" hidden="1" customWidth="1"/>
    <col min="68" max="68" width="30.85546875" style="44" hidden="1" customWidth="1"/>
    <col min="69" max="69" width="47.28515625" style="44" hidden="1" customWidth="1"/>
    <col min="70" max="70" width="49.7109375" style="44" hidden="1" customWidth="1"/>
    <col min="71" max="71" width="45.85546875" style="44" hidden="1" customWidth="1"/>
    <col min="72" max="72" width="40" style="44" hidden="1" customWidth="1"/>
    <col min="73" max="73" width="26.7109375" style="44" customWidth="1"/>
    <col min="74" max="74" width="22.7109375" style="44" customWidth="1"/>
    <col min="75" max="75" width="21.5703125" style="44" customWidth="1"/>
    <col min="76" max="76" width="22.140625" style="44" customWidth="1"/>
    <col min="77" max="77" width="20.5703125" style="44" customWidth="1"/>
    <col min="78" max="78" width="14.42578125" style="7" customWidth="1"/>
    <col min="79" max="79" width="9.7109375" style="7" customWidth="1"/>
    <col min="80" max="81" width="7.5703125" style="7" customWidth="1"/>
    <col min="82" max="82" width="15.5703125" style="7" bestFit="1" customWidth="1"/>
    <col min="83" max="83" width="16.7109375" style="7" bestFit="1" customWidth="1"/>
    <col min="84" max="84" width="7.5703125" style="7" customWidth="1"/>
    <col min="85" max="16384" width="12.5703125" style="7"/>
  </cols>
  <sheetData>
    <row r="1" spans="1:88" hidden="1" outlineLevel="1" x14ac:dyDescent="0.25">
      <c r="A1" s="1"/>
      <c r="B1" s="2"/>
      <c r="C1" s="2"/>
      <c r="D1" s="2"/>
      <c r="E1" s="2"/>
      <c r="F1" s="4"/>
      <c r="G1" s="2"/>
      <c r="H1" s="3"/>
      <c r="I1" s="2"/>
      <c r="J1" s="2"/>
      <c r="K1" s="2"/>
      <c r="L1" s="2"/>
      <c r="M1" s="2"/>
      <c r="N1" s="2"/>
      <c r="O1" s="2"/>
      <c r="P1" s="364"/>
      <c r="Q1" s="349"/>
      <c r="R1" s="349"/>
      <c r="S1" s="349"/>
      <c r="T1" s="349"/>
      <c r="U1" s="349"/>
      <c r="V1" s="349"/>
      <c r="W1" s="349"/>
      <c r="X1" s="349"/>
      <c r="Y1" s="2"/>
      <c r="Z1" s="2"/>
      <c r="AA1" s="2"/>
      <c r="AB1" s="2"/>
      <c r="AC1" s="2"/>
      <c r="AD1" s="2"/>
      <c r="AE1" s="2"/>
      <c r="AF1" s="2"/>
      <c r="AG1" s="2"/>
      <c r="AH1" s="2"/>
      <c r="AI1" s="2"/>
      <c r="AJ1" s="2"/>
      <c r="AK1" s="2"/>
      <c r="AL1" s="2"/>
      <c r="AM1" s="2"/>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6"/>
      <c r="CD1" s="6"/>
      <c r="CE1" s="6"/>
      <c r="CF1" s="6"/>
    </row>
    <row r="2" spans="1:88" ht="24" hidden="1" customHeight="1" outlineLevel="1" x14ac:dyDescent="0.25">
      <c r="A2" s="8"/>
      <c r="B2" s="838" t="s">
        <v>61</v>
      </c>
      <c r="C2" s="838"/>
      <c r="D2" s="838"/>
      <c r="E2" s="838"/>
      <c r="F2" s="838"/>
      <c r="G2" s="838"/>
      <c r="H2" s="838"/>
      <c r="I2" s="838"/>
      <c r="J2" s="838"/>
      <c r="K2" s="838"/>
      <c r="L2" s="838"/>
      <c r="M2" s="838"/>
      <c r="N2" s="838"/>
      <c r="O2" s="838"/>
      <c r="P2" s="838"/>
      <c r="Q2" s="838"/>
      <c r="R2" s="838"/>
      <c r="S2" s="838"/>
      <c r="T2" s="838"/>
      <c r="U2" s="838"/>
      <c r="V2" s="838"/>
      <c r="W2" s="838"/>
      <c r="X2" s="838"/>
      <c r="Y2" s="838"/>
      <c r="Z2" s="838"/>
      <c r="AA2" s="838"/>
      <c r="AB2" s="838"/>
      <c r="AC2" s="838"/>
      <c r="AD2" s="838"/>
      <c r="AE2" s="838"/>
      <c r="AF2" s="838"/>
      <c r="AG2" s="838"/>
      <c r="AH2" s="838"/>
      <c r="AI2" s="838"/>
      <c r="AJ2" s="838"/>
      <c r="AK2" s="838"/>
      <c r="AL2" s="838"/>
      <c r="AM2" s="838"/>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6"/>
      <c r="CD2" s="6"/>
      <c r="CE2" s="6"/>
      <c r="CF2" s="6"/>
    </row>
    <row r="3" spans="1:88" ht="44.25" hidden="1" customHeight="1" outlineLevel="1" x14ac:dyDescent="0.25">
      <c r="A3" s="10"/>
      <c r="B3" s="839" t="s">
        <v>0</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c r="AM3" s="83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6"/>
      <c r="CD3" s="6"/>
      <c r="CE3" s="6"/>
      <c r="CF3" s="6"/>
    </row>
    <row r="4" spans="1:88" ht="30" hidden="1" customHeight="1" outlineLevel="1" x14ac:dyDescent="0.25">
      <c r="A4" s="10"/>
      <c r="B4" s="839" t="s">
        <v>1</v>
      </c>
      <c r="C4" s="839"/>
      <c r="D4" s="839"/>
      <c r="E4" s="839"/>
      <c r="F4" s="839"/>
      <c r="G4" s="839"/>
      <c r="H4" s="839"/>
      <c r="I4" s="839"/>
      <c r="J4" s="839"/>
      <c r="K4" s="839"/>
      <c r="L4" s="839"/>
      <c r="M4" s="839"/>
      <c r="N4" s="839"/>
      <c r="O4" s="839"/>
      <c r="P4" s="839"/>
      <c r="Q4" s="839"/>
      <c r="R4" s="839"/>
      <c r="S4" s="839"/>
      <c r="T4" s="839"/>
      <c r="U4" s="839"/>
      <c r="V4" s="839"/>
      <c r="W4" s="839"/>
      <c r="X4" s="839"/>
      <c r="Y4" s="839"/>
      <c r="Z4" s="839"/>
      <c r="AA4" s="839"/>
      <c r="AB4" s="839"/>
      <c r="AC4" s="839"/>
      <c r="AD4" s="839"/>
      <c r="AE4" s="839"/>
      <c r="AF4" s="839"/>
      <c r="AG4" s="839"/>
      <c r="AH4" s="839"/>
      <c r="AI4" s="839"/>
      <c r="AJ4" s="839"/>
      <c r="AK4" s="839"/>
      <c r="AL4" s="839"/>
      <c r="AM4" s="83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6"/>
      <c r="CD4" s="6"/>
      <c r="CE4" s="6"/>
      <c r="CF4" s="6"/>
    </row>
    <row r="5" spans="1:88" ht="27" hidden="1" customHeight="1" outlineLevel="1" x14ac:dyDescent="0.25">
      <c r="A5" s="10"/>
      <c r="B5" s="840" t="s">
        <v>2</v>
      </c>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0"/>
      <c r="AL5" s="840"/>
      <c r="AM5" s="840"/>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6"/>
      <c r="CD5" s="6"/>
      <c r="CE5" s="6"/>
      <c r="CF5" s="6"/>
    </row>
    <row r="6" spans="1:88" ht="31.5" hidden="1" customHeight="1" outlineLevel="1" x14ac:dyDescent="0.25">
      <c r="A6" s="10"/>
      <c r="B6" s="839" t="s">
        <v>3</v>
      </c>
      <c r="C6" s="839"/>
      <c r="D6" s="839"/>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6"/>
      <c r="CD6" s="6"/>
      <c r="CE6" s="6"/>
      <c r="CF6" s="6"/>
    </row>
    <row r="7" spans="1:88" ht="34.5" hidden="1" customHeight="1" outlineLevel="1" x14ac:dyDescent="0.25">
      <c r="A7" s="10"/>
      <c r="B7" s="839" t="s">
        <v>4</v>
      </c>
      <c r="C7" s="839"/>
      <c r="D7" s="839"/>
      <c r="E7" s="839"/>
      <c r="F7" s="839"/>
      <c r="G7" s="839"/>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6"/>
      <c r="CD7" s="6"/>
      <c r="CE7" s="6"/>
      <c r="CF7" s="6"/>
    </row>
    <row r="8" spans="1:88" ht="43.5" hidden="1" customHeight="1" outlineLevel="1" x14ac:dyDescent="0.25">
      <c r="A8" s="10"/>
      <c r="B8" s="839" t="s">
        <v>5</v>
      </c>
      <c r="C8" s="839"/>
      <c r="D8" s="839"/>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839"/>
      <c r="AJ8" s="839"/>
      <c r="AK8" s="839"/>
      <c r="AL8" s="839"/>
      <c r="AM8" s="83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6"/>
      <c r="CD8" s="6"/>
      <c r="CE8" s="6"/>
      <c r="CF8" s="6"/>
    </row>
    <row r="9" spans="1:88" ht="16.5" hidden="1" outlineLevel="1" thickBot="1" x14ac:dyDescent="0.3">
      <c r="A9" s="10"/>
      <c r="B9" s="841"/>
      <c r="C9" s="841"/>
      <c r="D9" s="841"/>
      <c r="E9" s="841"/>
      <c r="F9" s="841"/>
      <c r="G9" s="841"/>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115"/>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6"/>
      <c r="CD9" s="6"/>
      <c r="CE9" s="6"/>
      <c r="CF9" s="6"/>
    </row>
    <row r="10" spans="1:88" ht="26.25" customHeight="1" collapsed="1" x14ac:dyDescent="0.25">
      <c r="A10" s="1"/>
      <c r="B10" s="842" t="s">
        <v>6</v>
      </c>
      <c r="C10" s="797" t="s">
        <v>149</v>
      </c>
      <c r="D10" s="797" t="s">
        <v>7</v>
      </c>
      <c r="E10" s="845" t="s">
        <v>150</v>
      </c>
      <c r="F10" s="797" t="s">
        <v>8</v>
      </c>
      <c r="G10" s="845" t="s">
        <v>150</v>
      </c>
      <c r="H10" s="797" t="s">
        <v>9</v>
      </c>
      <c r="I10" s="850" t="s">
        <v>150</v>
      </c>
      <c r="J10" s="792" t="s">
        <v>10</v>
      </c>
      <c r="K10" s="484" t="s">
        <v>11</v>
      </c>
      <c r="L10" s="485"/>
      <c r="M10" s="485"/>
      <c r="N10" s="485"/>
      <c r="O10" s="485"/>
      <c r="P10" s="485"/>
      <c r="Q10" s="485"/>
      <c r="R10" s="485"/>
      <c r="S10" s="485"/>
      <c r="T10" s="485"/>
      <c r="U10" s="485"/>
      <c r="V10" s="485"/>
      <c r="W10" s="485"/>
      <c r="X10" s="485"/>
      <c r="Y10" s="485"/>
      <c r="Z10" s="485"/>
      <c r="AA10" s="485"/>
      <c r="AB10" s="485"/>
      <c r="AC10" s="485"/>
      <c r="AD10" s="486"/>
      <c r="AE10" s="347"/>
      <c r="AF10" s="519" t="s">
        <v>12</v>
      </c>
      <c r="AG10" s="805" t="s">
        <v>150</v>
      </c>
      <c r="AH10" s="797" t="s">
        <v>158</v>
      </c>
      <c r="AI10" s="797" t="s">
        <v>160</v>
      </c>
      <c r="AJ10" s="797" t="s">
        <v>379</v>
      </c>
      <c r="AK10" s="797" t="s">
        <v>161</v>
      </c>
      <c r="AL10" s="797" t="s">
        <v>63</v>
      </c>
      <c r="AM10" s="792" t="s">
        <v>13</v>
      </c>
      <c r="AN10" s="795" t="s">
        <v>14</v>
      </c>
      <c r="AO10" s="802" t="s">
        <v>15</v>
      </c>
      <c r="AP10" s="792" t="s">
        <v>162</v>
      </c>
      <c r="AQ10" s="415" t="s">
        <v>163</v>
      </c>
      <c r="AR10" s="416"/>
      <c r="AS10" s="416"/>
      <c r="AT10" s="416"/>
      <c r="AU10" s="416"/>
      <c r="AV10" s="416"/>
      <c r="AW10" s="416"/>
      <c r="AX10" s="416"/>
      <c r="AY10" s="416"/>
      <c r="AZ10" s="416"/>
      <c r="BA10" s="416"/>
      <c r="BB10" s="416"/>
      <c r="BC10" s="416"/>
      <c r="BD10" s="416"/>
      <c r="BE10" s="416"/>
      <c r="BF10" s="416"/>
      <c r="BG10" s="416"/>
      <c r="BH10" s="416"/>
      <c r="BI10" s="416"/>
      <c r="BJ10" s="416"/>
      <c r="BK10" s="416"/>
      <c r="BL10" s="416"/>
      <c r="BM10" s="416"/>
      <c r="BN10" s="416"/>
      <c r="BO10" s="416"/>
      <c r="BP10" s="416"/>
      <c r="BQ10" s="416"/>
      <c r="BR10" s="416"/>
      <c r="BS10" s="416"/>
      <c r="BT10" s="416"/>
      <c r="BU10" s="416"/>
      <c r="BV10" s="416"/>
      <c r="BW10" s="416"/>
      <c r="BX10" s="416"/>
      <c r="BY10" s="417"/>
      <c r="BZ10" s="789" t="s">
        <v>16</v>
      </c>
      <c r="CA10" s="5"/>
      <c r="CB10" s="5"/>
      <c r="CC10" s="5"/>
      <c r="CD10" s="5"/>
      <c r="CE10" s="5"/>
      <c r="CF10" s="6"/>
      <c r="CG10" s="6"/>
      <c r="CH10" s="6"/>
      <c r="CI10" s="6"/>
    </row>
    <row r="11" spans="1:88" ht="24.75" customHeight="1" thickBot="1" x14ac:dyDescent="0.3">
      <c r="A11" s="5"/>
      <c r="B11" s="843"/>
      <c r="C11" s="798"/>
      <c r="D11" s="798"/>
      <c r="E11" s="848"/>
      <c r="F11" s="793"/>
      <c r="G11" s="846"/>
      <c r="H11" s="793"/>
      <c r="I11" s="846"/>
      <c r="J11" s="793"/>
      <c r="K11" s="808" t="s">
        <v>17</v>
      </c>
      <c r="L11" s="798" t="s">
        <v>18</v>
      </c>
      <c r="M11" s="798" t="s">
        <v>19</v>
      </c>
      <c r="N11" s="848" t="s">
        <v>151</v>
      </c>
      <c r="O11" s="798" t="s">
        <v>152</v>
      </c>
      <c r="P11" s="809" t="s">
        <v>62</v>
      </c>
      <c r="Q11" s="567" t="s">
        <v>354</v>
      </c>
      <c r="R11" s="567" t="s">
        <v>169</v>
      </c>
      <c r="S11" s="567" t="s">
        <v>355</v>
      </c>
      <c r="T11" s="567" t="s">
        <v>169</v>
      </c>
      <c r="U11" s="565" t="s">
        <v>356</v>
      </c>
      <c r="V11" s="565" t="s">
        <v>169</v>
      </c>
      <c r="W11" s="565" t="s">
        <v>322</v>
      </c>
      <c r="X11" s="565" t="s">
        <v>169</v>
      </c>
      <c r="Y11" s="518" t="s">
        <v>364</v>
      </c>
      <c r="Z11" s="520" t="s">
        <v>169</v>
      </c>
      <c r="AA11" s="518" t="s">
        <v>366</v>
      </c>
      <c r="AB11" s="520" t="s">
        <v>169</v>
      </c>
      <c r="AC11" s="518" t="s">
        <v>381</v>
      </c>
      <c r="AD11" s="520" t="s">
        <v>169</v>
      </c>
      <c r="AE11" s="382"/>
      <c r="AF11" s="519"/>
      <c r="AG11" s="806"/>
      <c r="AH11" s="798"/>
      <c r="AI11" s="798"/>
      <c r="AJ11" s="798"/>
      <c r="AK11" s="798"/>
      <c r="AL11" s="798"/>
      <c r="AM11" s="800"/>
      <c r="AN11" s="519"/>
      <c r="AO11" s="803"/>
      <c r="AP11" s="800"/>
      <c r="AQ11" s="813" t="s">
        <v>164</v>
      </c>
      <c r="AR11" s="811" t="s">
        <v>165</v>
      </c>
      <c r="AS11" s="854" t="s">
        <v>166</v>
      </c>
      <c r="AT11" s="855"/>
      <c r="AU11" s="480" t="s">
        <v>167</v>
      </c>
      <c r="AV11" s="480" t="s">
        <v>302</v>
      </c>
      <c r="AW11" s="480" t="s">
        <v>303</v>
      </c>
      <c r="AX11" s="480" t="s">
        <v>304</v>
      </c>
      <c r="AY11" s="480" t="s">
        <v>305</v>
      </c>
      <c r="AZ11" s="480" t="s">
        <v>306</v>
      </c>
      <c r="BA11" s="480" t="s">
        <v>315</v>
      </c>
      <c r="BB11" s="480" t="s">
        <v>316</v>
      </c>
      <c r="BC11" s="480" t="s">
        <v>317</v>
      </c>
      <c r="BD11" s="480" t="s">
        <v>318</v>
      </c>
      <c r="BE11" s="480" t="s">
        <v>324</v>
      </c>
      <c r="BF11" s="480" t="s">
        <v>325</v>
      </c>
      <c r="BG11" s="480" t="s">
        <v>326</v>
      </c>
      <c r="BH11" s="480" t="s">
        <v>327</v>
      </c>
      <c r="BI11" s="480" t="s">
        <v>328</v>
      </c>
      <c r="BJ11" s="480" t="s">
        <v>323</v>
      </c>
      <c r="BK11" s="480" t="s">
        <v>357</v>
      </c>
      <c r="BL11" s="480" t="s">
        <v>358</v>
      </c>
      <c r="BM11" s="480" t="s">
        <v>359</v>
      </c>
      <c r="BN11" s="480" t="s">
        <v>360</v>
      </c>
      <c r="BO11" s="480" t="s">
        <v>361</v>
      </c>
      <c r="BP11" s="480" t="s">
        <v>367</v>
      </c>
      <c r="BQ11" s="480" t="s">
        <v>368</v>
      </c>
      <c r="BR11" s="480" t="s">
        <v>369</v>
      </c>
      <c r="BS11" s="480" t="s">
        <v>370</v>
      </c>
      <c r="BT11" s="480" t="s">
        <v>371</v>
      </c>
      <c r="BU11" s="480" t="s">
        <v>382</v>
      </c>
      <c r="BV11" s="480" t="s">
        <v>383</v>
      </c>
      <c r="BW11" s="480" t="s">
        <v>384</v>
      </c>
      <c r="BX11" s="480" t="s">
        <v>385</v>
      </c>
      <c r="BY11" s="480" t="s">
        <v>386</v>
      </c>
      <c r="BZ11" s="790"/>
      <c r="CA11" s="5"/>
      <c r="CB11" s="5"/>
      <c r="CC11" s="5"/>
      <c r="CD11" s="5"/>
      <c r="CE11" s="5"/>
      <c r="CF11" s="5"/>
      <c r="CG11" s="6"/>
      <c r="CH11" s="6"/>
      <c r="CI11" s="6"/>
      <c r="CJ11" s="6"/>
    </row>
    <row r="12" spans="1:88" ht="38.25" customHeight="1" thickBot="1" x14ac:dyDescent="0.3">
      <c r="A12" s="5"/>
      <c r="B12" s="844"/>
      <c r="C12" s="799"/>
      <c r="D12" s="799"/>
      <c r="E12" s="849"/>
      <c r="F12" s="794"/>
      <c r="G12" s="847"/>
      <c r="H12" s="794"/>
      <c r="I12" s="847"/>
      <c r="J12" s="794"/>
      <c r="K12" s="794"/>
      <c r="L12" s="794"/>
      <c r="M12" s="794"/>
      <c r="N12" s="847"/>
      <c r="O12" s="799"/>
      <c r="P12" s="810"/>
      <c r="Q12" s="568"/>
      <c r="R12" s="568"/>
      <c r="S12" s="568"/>
      <c r="T12" s="568"/>
      <c r="U12" s="566"/>
      <c r="V12" s="566"/>
      <c r="W12" s="566"/>
      <c r="X12" s="566"/>
      <c r="Y12" s="519"/>
      <c r="Z12" s="415"/>
      <c r="AA12" s="519"/>
      <c r="AB12" s="415"/>
      <c r="AC12" s="519"/>
      <c r="AD12" s="415"/>
      <c r="AE12" s="382"/>
      <c r="AF12" s="519"/>
      <c r="AG12" s="807"/>
      <c r="AH12" s="799"/>
      <c r="AI12" s="799"/>
      <c r="AJ12" s="799"/>
      <c r="AK12" s="799"/>
      <c r="AL12" s="799"/>
      <c r="AM12" s="801"/>
      <c r="AN12" s="796"/>
      <c r="AO12" s="804"/>
      <c r="AP12" s="801"/>
      <c r="AQ12" s="814"/>
      <c r="AR12" s="812"/>
      <c r="AS12" s="113" t="s">
        <v>164</v>
      </c>
      <c r="AT12" s="114" t="s">
        <v>165</v>
      </c>
      <c r="AU12" s="481"/>
      <c r="AV12" s="481"/>
      <c r="AW12" s="481"/>
      <c r="AX12" s="481"/>
      <c r="AY12" s="481"/>
      <c r="AZ12" s="481"/>
      <c r="BA12" s="481"/>
      <c r="BB12" s="481"/>
      <c r="BC12" s="481"/>
      <c r="BD12" s="481"/>
      <c r="BE12" s="481"/>
      <c r="BF12" s="481"/>
      <c r="BG12" s="481"/>
      <c r="BH12" s="481"/>
      <c r="BI12" s="481"/>
      <c r="BJ12" s="481"/>
      <c r="BK12" s="481"/>
      <c r="BL12" s="481"/>
      <c r="BM12" s="481"/>
      <c r="BN12" s="481"/>
      <c r="BO12" s="481"/>
      <c r="BP12" s="481"/>
      <c r="BQ12" s="481"/>
      <c r="BR12" s="481"/>
      <c r="BS12" s="481"/>
      <c r="BT12" s="481"/>
      <c r="BU12" s="481"/>
      <c r="BV12" s="481"/>
      <c r="BW12" s="481"/>
      <c r="BX12" s="481"/>
      <c r="BY12" s="481"/>
      <c r="BZ12" s="791"/>
      <c r="CA12" s="5"/>
      <c r="CB12" s="5"/>
      <c r="CC12" s="5"/>
      <c r="CD12" s="5"/>
      <c r="CE12" s="5"/>
      <c r="CF12" s="5"/>
      <c r="CG12" s="6"/>
      <c r="CH12" s="6"/>
      <c r="CI12" s="6"/>
      <c r="CJ12" s="6"/>
    </row>
    <row r="13" spans="1:88" s="233" customFormat="1" ht="63.75" customHeight="1" x14ac:dyDescent="0.25">
      <c r="A13" s="227"/>
      <c r="B13" s="228" t="s">
        <v>20</v>
      </c>
      <c r="C13" s="229"/>
      <c r="D13" s="815" t="s">
        <v>21</v>
      </c>
      <c r="E13" s="162">
        <v>0.15</v>
      </c>
      <c r="F13" s="209"/>
      <c r="G13" s="151">
        <v>0.15</v>
      </c>
      <c r="H13" s="217" t="s">
        <v>22</v>
      </c>
      <c r="I13" s="218">
        <v>0.5</v>
      </c>
      <c r="J13" s="219" t="s">
        <v>23</v>
      </c>
      <c r="K13" s="219" t="s">
        <v>24</v>
      </c>
      <c r="L13" s="219">
        <v>4</v>
      </c>
      <c r="M13" s="210">
        <v>4</v>
      </c>
      <c r="N13" s="220">
        <v>4</v>
      </c>
      <c r="O13" s="210" t="s">
        <v>64</v>
      </c>
      <c r="P13" s="365" t="s">
        <v>64</v>
      </c>
      <c r="Q13" s="350">
        <v>0</v>
      </c>
      <c r="R13" s="351">
        <v>0</v>
      </c>
      <c r="S13" s="350">
        <v>0</v>
      </c>
      <c r="T13" s="351">
        <v>0</v>
      </c>
      <c r="U13" s="350">
        <v>0</v>
      </c>
      <c r="V13" s="351">
        <v>0</v>
      </c>
      <c r="W13" s="350"/>
      <c r="X13" s="351"/>
      <c r="Y13" s="306"/>
      <c r="Z13" s="307"/>
      <c r="AA13" s="334"/>
      <c r="AB13" s="335"/>
      <c r="AC13" s="398"/>
      <c r="AD13" s="399"/>
      <c r="AE13" s="399"/>
      <c r="AF13" s="279" t="s">
        <v>64</v>
      </c>
      <c r="AG13" s="221"/>
      <c r="AH13" s="279"/>
      <c r="AI13" s="222"/>
      <c r="AJ13" s="279"/>
      <c r="AK13" s="279"/>
      <c r="AL13" s="277"/>
      <c r="AM13" s="289" t="s">
        <v>25</v>
      </c>
      <c r="AN13" s="279" t="s">
        <v>26</v>
      </c>
      <c r="AO13" s="230"/>
      <c r="AP13" s="751" t="s">
        <v>206</v>
      </c>
      <c r="AQ13" s="230"/>
      <c r="AR13" s="230"/>
      <c r="AS13" s="230"/>
      <c r="AT13" s="230"/>
      <c r="AU13" s="275">
        <v>0</v>
      </c>
      <c r="AV13" s="275"/>
      <c r="AW13" s="275"/>
      <c r="AX13" s="275"/>
      <c r="AY13" s="275"/>
      <c r="AZ13" s="266"/>
      <c r="BA13" s="265"/>
      <c r="BB13" s="275"/>
      <c r="BC13" s="275"/>
      <c r="BD13" s="275"/>
      <c r="BE13" s="266"/>
      <c r="BF13" s="303"/>
      <c r="BG13" s="315"/>
      <c r="BH13" s="315"/>
      <c r="BI13" s="315"/>
      <c r="BJ13" s="316"/>
      <c r="BK13" s="303"/>
      <c r="BL13" s="315"/>
      <c r="BM13" s="298"/>
      <c r="BN13" s="298"/>
      <c r="BO13" s="299"/>
      <c r="BP13" s="339"/>
      <c r="BQ13" s="315"/>
      <c r="BR13" s="345"/>
      <c r="BS13" s="345"/>
      <c r="BT13" s="342"/>
      <c r="BU13" s="392"/>
      <c r="BV13" s="315"/>
      <c r="BW13" s="397"/>
      <c r="BX13" s="397"/>
      <c r="BY13" s="396"/>
      <c r="BZ13" s="231" t="s">
        <v>27</v>
      </c>
      <c r="CA13" s="227"/>
      <c r="CB13" s="227"/>
      <c r="CC13" s="227"/>
      <c r="CD13" s="227"/>
      <c r="CE13" s="227"/>
      <c r="CF13" s="227"/>
      <c r="CG13" s="232"/>
      <c r="CH13" s="232"/>
      <c r="CI13" s="232"/>
      <c r="CJ13" s="232"/>
    </row>
    <row r="14" spans="1:88" s="233" customFormat="1" ht="57.75" customHeight="1" x14ac:dyDescent="0.25">
      <c r="A14" s="227"/>
      <c r="B14" s="228"/>
      <c r="C14" s="229"/>
      <c r="D14" s="816"/>
      <c r="E14" s="162"/>
      <c r="F14" s="209"/>
      <c r="G14" s="151"/>
      <c r="H14" s="52" t="s">
        <v>28</v>
      </c>
      <c r="I14" s="223">
        <v>0.1</v>
      </c>
      <c r="J14" s="145" t="s">
        <v>23</v>
      </c>
      <c r="K14" s="224" t="s">
        <v>29</v>
      </c>
      <c r="L14" s="224">
        <v>0</v>
      </c>
      <c r="M14" s="145">
        <v>1</v>
      </c>
      <c r="N14" s="145">
        <v>1</v>
      </c>
      <c r="O14" s="145" t="s">
        <v>64</v>
      </c>
      <c r="P14" s="366" t="s">
        <v>64</v>
      </c>
      <c r="Q14" s="352">
        <v>0</v>
      </c>
      <c r="R14" s="353">
        <v>0</v>
      </c>
      <c r="S14" s="352">
        <v>0</v>
      </c>
      <c r="T14" s="353">
        <v>0</v>
      </c>
      <c r="U14" s="352">
        <v>0</v>
      </c>
      <c r="V14" s="353">
        <v>0</v>
      </c>
      <c r="W14" s="352"/>
      <c r="X14" s="353"/>
      <c r="Y14" s="224"/>
      <c r="Z14" s="145"/>
      <c r="AA14" s="224"/>
      <c r="AB14" s="145"/>
      <c r="AC14" s="224"/>
      <c r="AD14" s="145"/>
      <c r="AE14" s="145"/>
      <c r="AF14" s="224" t="s">
        <v>64</v>
      </c>
      <c r="AG14" s="225"/>
      <c r="AH14" s="224"/>
      <c r="AI14" s="226"/>
      <c r="AJ14" s="224"/>
      <c r="AK14" s="224"/>
      <c r="AL14" s="234"/>
      <c r="AM14" s="145" t="s">
        <v>25</v>
      </c>
      <c r="AN14" s="235" t="s">
        <v>26</v>
      </c>
      <c r="AO14" s="236"/>
      <c r="AP14" s="752"/>
      <c r="AQ14" s="237"/>
      <c r="AR14" s="237"/>
      <c r="AS14" s="238"/>
      <c r="AT14" s="238"/>
      <c r="AU14" s="239">
        <v>0</v>
      </c>
      <c r="AV14" s="240"/>
      <c r="AW14" s="240"/>
      <c r="AX14" s="240"/>
      <c r="AY14" s="240"/>
      <c r="AZ14" s="241"/>
      <c r="BA14" s="242"/>
      <c r="BB14" s="240"/>
      <c r="BC14" s="240"/>
      <c r="BD14" s="240"/>
      <c r="BE14" s="241"/>
      <c r="BF14" s="317"/>
      <c r="BG14" s="318"/>
      <c r="BH14" s="318"/>
      <c r="BI14" s="318"/>
      <c r="BJ14" s="319"/>
      <c r="BK14" s="317"/>
      <c r="BL14" s="318"/>
      <c r="BM14" s="240"/>
      <c r="BN14" s="240"/>
      <c r="BO14" s="241"/>
      <c r="BP14" s="317"/>
      <c r="BQ14" s="318"/>
      <c r="BR14" s="240"/>
      <c r="BS14" s="240"/>
      <c r="BT14" s="241"/>
      <c r="BU14" s="317"/>
      <c r="BV14" s="318"/>
      <c r="BW14" s="240"/>
      <c r="BX14" s="240"/>
      <c r="BY14" s="241"/>
      <c r="BZ14" s="243" t="s">
        <v>27</v>
      </c>
      <c r="CA14" s="227"/>
      <c r="CB14" s="227"/>
      <c r="CC14" s="227"/>
      <c r="CD14" s="227"/>
      <c r="CE14" s="227"/>
      <c r="CF14" s="227"/>
      <c r="CG14" s="232"/>
      <c r="CH14" s="232"/>
      <c r="CI14" s="232"/>
      <c r="CJ14" s="232"/>
    </row>
    <row r="15" spans="1:88" s="44" customFormat="1" ht="45" customHeight="1" x14ac:dyDescent="0.25">
      <c r="A15" s="5"/>
      <c r="B15" s="132"/>
      <c r="C15" s="167"/>
      <c r="D15" s="816"/>
      <c r="E15" s="162"/>
      <c r="F15" s="130"/>
      <c r="G15" s="151"/>
      <c r="H15" s="545" t="s">
        <v>30</v>
      </c>
      <c r="I15" s="828">
        <v>0.4</v>
      </c>
      <c r="J15" s="719" t="s">
        <v>23</v>
      </c>
      <c r="K15" s="545" t="s">
        <v>31</v>
      </c>
      <c r="L15" s="545">
        <v>0</v>
      </c>
      <c r="M15" s="501">
        <v>1</v>
      </c>
      <c r="N15" s="501">
        <v>0.3</v>
      </c>
      <c r="O15" s="501">
        <v>0.18</v>
      </c>
      <c r="P15" s="556">
        <v>0.27</v>
      </c>
      <c r="Q15" s="569">
        <v>0</v>
      </c>
      <c r="R15" s="551">
        <v>0</v>
      </c>
      <c r="S15" s="569">
        <v>0</v>
      </c>
      <c r="T15" s="551">
        <v>0</v>
      </c>
      <c r="U15" s="569">
        <v>0</v>
      </c>
      <c r="V15" s="551">
        <v>0</v>
      </c>
      <c r="W15" s="569">
        <v>2.7E-2</v>
      </c>
      <c r="X15" s="551">
        <v>0.1</v>
      </c>
      <c r="Y15" s="521">
        <v>2.7000000000000003E-2</v>
      </c>
      <c r="Z15" s="521">
        <v>0.1</v>
      </c>
      <c r="AA15" s="521">
        <v>2.7000000000000003E-2</v>
      </c>
      <c r="AB15" s="521">
        <v>0.1</v>
      </c>
      <c r="AC15" s="521">
        <f>(AH15*AG15+AH17*AG17+AH21*AG21)*P15</f>
        <v>2.7000000000000003E-2</v>
      </c>
      <c r="AD15" s="521">
        <f>AC15/P15</f>
        <v>0.1</v>
      </c>
      <c r="AE15" s="383"/>
      <c r="AF15" s="27" t="s">
        <v>65</v>
      </c>
      <c r="AG15" s="65">
        <v>0.3</v>
      </c>
      <c r="AH15" s="70">
        <f>AH16*AG16</f>
        <v>0</v>
      </c>
      <c r="AI15" s="226"/>
      <c r="AJ15" s="54" t="s">
        <v>352</v>
      </c>
      <c r="AK15" s="70"/>
      <c r="AL15" s="39"/>
      <c r="AM15" s="530" t="s">
        <v>25</v>
      </c>
      <c r="AN15" s="530" t="s">
        <v>26</v>
      </c>
      <c r="AO15" s="786" t="s">
        <v>123</v>
      </c>
      <c r="AP15" s="752"/>
      <c r="AQ15" s="786" t="s">
        <v>212</v>
      </c>
      <c r="AR15" s="786" t="s">
        <v>215</v>
      </c>
      <c r="AS15" s="786" t="s">
        <v>218</v>
      </c>
      <c r="AT15" s="786" t="s">
        <v>372</v>
      </c>
      <c r="AU15" s="482">
        <v>130222173</v>
      </c>
      <c r="AV15" s="482">
        <v>130222173</v>
      </c>
      <c r="AW15" s="482">
        <v>39110000</v>
      </c>
      <c r="AX15" s="609">
        <f>+AV15+AV18+AV21</f>
        <v>281196073</v>
      </c>
      <c r="AY15" s="609">
        <f>+AW15+AW18+AW21</f>
        <v>43310000</v>
      </c>
      <c r="AZ15" s="442">
        <f>AY15/AX15</f>
        <v>0.15402064309767227</v>
      </c>
      <c r="BA15" s="651">
        <v>130222173</v>
      </c>
      <c r="BB15" s="651">
        <v>53070000</v>
      </c>
      <c r="BC15" s="464">
        <f>+BA15+BA18+BA21</f>
        <v>281196073</v>
      </c>
      <c r="BD15" s="439">
        <f>+BB15+BB18+BB21</f>
        <v>58670000</v>
      </c>
      <c r="BE15" s="442">
        <f>BD15/BC15</f>
        <v>0.2086444500240229</v>
      </c>
      <c r="BF15" s="482">
        <v>130222173</v>
      </c>
      <c r="BG15" s="482">
        <v>65630000</v>
      </c>
      <c r="BH15" s="464">
        <f>+BF15+BF18+BF21+BF22+BF23</f>
        <v>931196073</v>
      </c>
      <c r="BI15" s="464">
        <f>+BG15+BG18+BG21+BG22+BG23</f>
        <v>72630000</v>
      </c>
      <c r="BJ15" s="616">
        <f>BI15/BH15</f>
        <v>7.7996462942557965E-2</v>
      </c>
      <c r="BK15" s="482">
        <v>130222173</v>
      </c>
      <c r="BL15" s="482">
        <v>86850000</v>
      </c>
      <c r="BM15" s="464">
        <f>+BK15+BK18+BK21+BK22+BK23</f>
        <v>931196073</v>
      </c>
      <c r="BN15" s="464">
        <f>+BL15+BL18+BL21+BL22+BL23</f>
        <v>95250000</v>
      </c>
      <c r="BO15" s="442">
        <f>BN15/BM15</f>
        <v>0.10228780249591968</v>
      </c>
      <c r="BP15" s="482">
        <v>130222173</v>
      </c>
      <c r="BQ15" s="482">
        <v>86850000</v>
      </c>
      <c r="BR15" s="464">
        <f>+BP15+BP18+BP21+BP22+BP23</f>
        <v>281196073</v>
      </c>
      <c r="BS15" s="464">
        <f>+BQ15+BQ18+BQ21+BQ22+BQ23</f>
        <v>98160600</v>
      </c>
      <c r="BT15" s="442">
        <f>BS15/BR15</f>
        <v>0.34908239988116763</v>
      </c>
      <c r="BU15" s="482">
        <v>149055758</v>
      </c>
      <c r="BV15" s="482">
        <v>105922173</v>
      </c>
      <c r="BW15" s="464">
        <f>+BU15+BU18+BU21+BU22+BU23</f>
        <v>412573185</v>
      </c>
      <c r="BX15" s="464">
        <f>+BV15+BV18+BV21+BV22+BV23</f>
        <v>135840511</v>
      </c>
      <c r="BY15" s="442">
        <f>BX15/BW15</f>
        <v>0.32925191442095297</v>
      </c>
      <c r="BZ15" s="733"/>
      <c r="CA15" s="5"/>
      <c r="CB15" s="5"/>
      <c r="CC15" s="5"/>
      <c r="CD15" s="5"/>
      <c r="CE15" s="5"/>
      <c r="CF15" s="5"/>
      <c r="CG15" s="6"/>
      <c r="CH15" s="6"/>
      <c r="CI15" s="6"/>
      <c r="CJ15" s="6"/>
    </row>
    <row r="16" spans="1:88" s="44" customFormat="1" ht="39.75" customHeight="1" x14ac:dyDescent="0.25">
      <c r="A16" s="5"/>
      <c r="B16" s="132"/>
      <c r="C16" s="167"/>
      <c r="D16" s="816"/>
      <c r="E16" s="162"/>
      <c r="F16" s="130"/>
      <c r="G16" s="151"/>
      <c r="H16" s="546"/>
      <c r="I16" s="723"/>
      <c r="J16" s="720"/>
      <c r="K16" s="546"/>
      <c r="L16" s="546"/>
      <c r="M16" s="554"/>
      <c r="N16" s="554"/>
      <c r="O16" s="554"/>
      <c r="P16" s="557"/>
      <c r="Q16" s="570"/>
      <c r="R16" s="552"/>
      <c r="S16" s="570"/>
      <c r="T16" s="552"/>
      <c r="U16" s="570"/>
      <c r="V16" s="552"/>
      <c r="W16" s="570"/>
      <c r="X16" s="552"/>
      <c r="Y16" s="522"/>
      <c r="Z16" s="522"/>
      <c r="AA16" s="522"/>
      <c r="AB16" s="522"/>
      <c r="AC16" s="522"/>
      <c r="AD16" s="522"/>
      <c r="AE16" s="384"/>
      <c r="AF16" s="27" t="s">
        <v>66</v>
      </c>
      <c r="AG16" s="66">
        <v>1</v>
      </c>
      <c r="AH16" s="54">
        <v>0</v>
      </c>
      <c r="AI16" s="414" t="s">
        <v>397</v>
      </c>
      <c r="AJ16" s="54"/>
      <c r="AK16" s="54"/>
      <c r="AL16" s="38">
        <f>156650000+15400000</f>
        <v>172050000</v>
      </c>
      <c r="AM16" s="531"/>
      <c r="AN16" s="531"/>
      <c r="AO16" s="752"/>
      <c r="AP16" s="752"/>
      <c r="AQ16" s="752"/>
      <c r="AR16" s="752"/>
      <c r="AS16" s="752"/>
      <c r="AT16" s="752"/>
      <c r="AU16" s="446"/>
      <c r="AV16" s="446"/>
      <c r="AW16" s="446"/>
      <c r="AX16" s="594"/>
      <c r="AY16" s="594"/>
      <c r="AZ16" s="443"/>
      <c r="BA16" s="644"/>
      <c r="BB16" s="644"/>
      <c r="BC16" s="465"/>
      <c r="BD16" s="440"/>
      <c r="BE16" s="443"/>
      <c r="BF16" s="446"/>
      <c r="BG16" s="446"/>
      <c r="BH16" s="465"/>
      <c r="BI16" s="465"/>
      <c r="BJ16" s="617"/>
      <c r="BK16" s="446"/>
      <c r="BL16" s="446"/>
      <c r="BM16" s="465"/>
      <c r="BN16" s="465"/>
      <c r="BO16" s="443"/>
      <c r="BP16" s="446"/>
      <c r="BQ16" s="446"/>
      <c r="BR16" s="465"/>
      <c r="BS16" s="465"/>
      <c r="BT16" s="443"/>
      <c r="BU16" s="446"/>
      <c r="BV16" s="446"/>
      <c r="BW16" s="465"/>
      <c r="BX16" s="465"/>
      <c r="BY16" s="443"/>
      <c r="BZ16" s="734"/>
      <c r="CA16" s="5"/>
      <c r="CB16" s="5"/>
      <c r="CC16" s="5"/>
      <c r="CD16" s="5"/>
      <c r="CE16" s="5"/>
      <c r="CF16" s="5"/>
      <c r="CG16" s="6"/>
      <c r="CH16" s="6"/>
      <c r="CI16" s="6"/>
      <c r="CJ16" s="6"/>
    </row>
    <row r="17" spans="1:88" s="44" customFormat="1" ht="45" customHeight="1" x14ac:dyDescent="0.25">
      <c r="A17" s="5"/>
      <c r="B17" s="132"/>
      <c r="C17" s="167"/>
      <c r="D17" s="816"/>
      <c r="E17" s="162"/>
      <c r="F17" s="130"/>
      <c r="G17" s="151"/>
      <c r="H17" s="546"/>
      <c r="I17" s="723"/>
      <c r="J17" s="720"/>
      <c r="K17" s="546"/>
      <c r="L17" s="546"/>
      <c r="M17" s="554"/>
      <c r="N17" s="554"/>
      <c r="O17" s="554"/>
      <c r="P17" s="557"/>
      <c r="Q17" s="570"/>
      <c r="R17" s="552"/>
      <c r="S17" s="570"/>
      <c r="T17" s="552"/>
      <c r="U17" s="570"/>
      <c r="V17" s="552"/>
      <c r="W17" s="570"/>
      <c r="X17" s="552"/>
      <c r="Y17" s="522"/>
      <c r="Z17" s="522"/>
      <c r="AA17" s="522"/>
      <c r="AB17" s="522"/>
      <c r="AC17" s="522"/>
      <c r="AD17" s="522"/>
      <c r="AE17" s="384"/>
      <c r="AF17" s="28" t="s">
        <v>67</v>
      </c>
      <c r="AG17" s="67">
        <v>0.1</v>
      </c>
      <c r="AH17" s="55">
        <v>1</v>
      </c>
      <c r="AI17" s="414" t="s">
        <v>397</v>
      </c>
      <c r="AJ17" s="108" t="s">
        <v>204</v>
      </c>
      <c r="AK17" s="54" t="s">
        <v>205</v>
      </c>
      <c r="AL17" s="64"/>
      <c r="AM17" s="531"/>
      <c r="AN17" s="531"/>
      <c r="AO17" s="752"/>
      <c r="AP17" s="752"/>
      <c r="AQ17" s="752"/>
      <c r="AR17" s="752"/>
      <c r="AS17" s="752"/>
      <c r="AT17" s="752"/>
      <c r="AU17" s="446"/>
      <c r="AV17" s="446"/>
      <c r="AW17" s="446"/>
      <c r="AX17" s="594"/>
      <c r="AY17" s="594"/>
      <c r="AZ17" s="443"/>
      <c r="BA17" s="644"/>
      <c r="BB17" s="644"/>
      <c r="BC17" s="465"/>
      <c r="BD17" s="440"/>
      <c r="BE17" s="443"/>
      <c r="BF17" s="446"/>
      <c r="BG17" s="446"/>
      <c r="BH17" s="465"/>
      <c r="BI17" s="465"/>
      <c r="BJ17" s="617"/>
      <c r="BK17" s="446"/>
      <c r="BL17" s="446"/>
      <c r="BM17" s="465"/>
      <c r="BN17" s="465"/>
      <c r="BO17" s="443"/>
      <c r="BP17" s="446"/>
      <c r="BQ17" s="446"/>
      <c r="BR17" s="465"/>
      <c r="BS17" s="465"/>
      <c r="BT17" s="443"/>
      <c r="BU17" s="446"/>
      <c r="BV17" s="446"/>
      <c r="BW17" s="465"/>
      <c r="BX17" s="465"/>
      <c r="BY17" s="443"/>
      <c r="BZ17" s="734"/>
      <c r="CA17" s="5"/>
      <c r="CB17" s="5"/>
      <c r="CC17" s="5"/>
      <c r="CD17" s="5"/>
      <c r="CE17" s="5"/>
      <c r="CF17" s="5"/>
      <c r="CG17" s="6"/>
      <c r="CH17" s="6"/>
      <c r="CI17" s="6"/>
      <c r="CJ17" s="6"/>
    </row>
    <row r="18" spans="1:88" s="44" customFormat="1" ht="46.5" customHeight="1" x14ac:dyDescent="0.25">
      <c r="A18" s="5"/>
      <c r="B18" s="132"/>
      <c r="C18" s="167"/>
      <c r="D18" s="816"/>
      <c r="E18" s="162"/>
      <c r="F18" s="130"/>
      <c r="G18" s="151"/>
      <c r="H18" s="546"/>
      <c r="I18" s="723"/>
      <c r="J18" s="720"/>
      <c r="K18" s="546"/>
      <c r="L18" s="546"/>
      <c r="M18" s="554"/>
      <c r="N18" s="554"/>
      <c r="O18" s="554"/>
      <c r="P18" s="557"/>
      <c r="Q18" s="570"/>
      <c r="R18" s="552"/>
      <c r="S18" s="570"/>
      <c r="T18" s="552"/>
      <c r="U18" s="570"/>
      <c r="V18" s="552"/>
      <c r="W18" s="570"/>
      <c r="X18" s="552"/>
      <c r="Y18" s="522"/>
      <c r="Z18" s="522"/>
      <c r="AA18" s="522"/>
      <c r="AB18" s="522"/>
      <c r="AC18" s="522"/>
      <c r="AD18" s="522"/>
      <c r="AE18" s="384"/>
      <c r="AF18" s="27" t="s">
        <v>68</v>
      </c>
      <c r="AG18" s="67">
        <v>0.4</v>
      </c>
      <c r="AH18" s="55">
        <f>AH19*AG19+AH20*AG20</f>
        <v>0</v>
      </c>
      <c r="AI18" s="414" t="s">
        <v>396</v>
      </c>
      <c r="AJ18" s="54" t="s">
        <v>200</v>
      </c>
      <c r="AK18" s="55"/>
      <c r="AL18" s="39"/>
      <c r="AM18" s="531"/>
      <c r="AN18" s="531"/>
      <c r="AO18" s="752"/>
      <c r="AP18" s="752"/>
      <c r="AQ18" s="752" t="s">
        <v>213</v>
      </c>
      <c r="AR18" s="752" t="s">
        <v>216</v>
      </c>
      <c r="AS18" s="752" t="s">
        <v>219</v>
      </c>
      <c r="AT18" s="752" t="s">
        <v>221</v>
      </c>
      <c r="AU18" s="446">
        <v>31073900</v>
      </c>
      <c r="AV18" s="446">
        <v>31073900</v>
      </c>
      <c r="AW18" s="446">
        <v>0</v>
      </c>
      <c r="AX18" s="594"/>
      <c r="AY18" s="594"/>
      <c r="AZ18" s="443"/>
      <c r="BA18" s="644">
        <v>31073900</v>
      </c>
      <c r="BB18" s="644">
        <v>0</v>
      </c>
      <c r="BC18" s="465"/>
      <c r="BD18" s="440"/>
      <c r="BE18" s="443"/>
      <c r="BF18" s="446">
        <v>31073900</v>
      </c>
      <c r="BG18" s="446">
        <v>0</v>
      </c>
      <c r="BH18" s="465"/>
      <c r="BI18" s="465"/>
      <c r="BJ18" s="617"/>
      <c r="BK18" s="446">
        <v>31073900</v>
      </c>
      <c r="BL18" s="446">
        <v>0</v>
      </c>
      <c r="BM18" s="465"/>
      <c r="BN18" s="465"/>
      <c r="BO18" s="443"/>
      <c r="BP18" s="446">
        <v>31073900</v>
      </c>
      <c r="BQ18" s="446">
        <v>0</v>
      </c>
      <c r="BR18" s="465"/>
      <c r="BS18" s="465"/>
      <c r="BT18" s="443"/>
      <c r="BU18" s="446">
        <v>31073900</v>
      </c>
      <c r="BV18" s="446">
        <v>5860000</v>
      </c>
      <c r="BW18" s="465"/>
      <c r="BX18" s="465"/>
      <c r="BY18" s="443"/>
      <c r="BZ18" s="734"/>
      <c r="CA18" s="5"/>
      <c r="CB18" s="5"/>
      <c r="CC18" s="5"/>
      <c r="CD18" s="5"/>
      <c r="CE18" s="5"/>
      <c r="CF18" s="5"/>
      <c r="CG18" s="6"/>
      <c r="CH18" s="6"/>
      <c r="CI18" s="6"/>
      <c r="CJ18" s="6"/>
    </row>
    <row r="19" spans="1:88" s="44" customFormat="1" ht="63" customHeight="1" x14ac:dyDescent="0.25">
      <c r="A19" s="5"/>
      <c r="B19" s="132"/>
      <c r="C19" s="167"/>
      <c r="D19" s="816"/>
      <c r="E19" s="162"/>
      <c r="F19" s="130"/>
      <c r="G19" s="151"/>
      <c r="H19" s="546"/>
      <c r="I19" s="723"/>
      <c r="J19" s="720"/>
      <c r="K19" s="546"/>
      <c r="L19" s="546"/>
      <c r="M19" s="554"/>
      <c r="N19" s="554"/>
      <c r="O19" s="554"/>
      <c r="P19" s="557"/>
      <c r="Q19" s="570"/>
      <c r="R19" s="552"/>
      <c r="S19" s="570"/>
      <c r="T19" s="552"/>
      <c r="U19" s="570"/>
      <c r="V19" s="552"/>
      <c r="W19" s="570"/>
      <c r="X19" s="552"/>
      <c r="Y19" s="522"/>
      <c r="Z19" s="522"/>
      <c r="AA19" s="522"/>
      <c r="AB19" s="522"/>
      <c r="AC19" s="522"/>
      <c r="AD19" s="522"/>
      <c r="AE19" s="384"/>
      <c r="AF19" s="27" t="s">
        <v>69</v>
      </c>
      <c r="AG19" s="66">
        <v>0.6</v>
      </c>
      <c r="AH19" s="54">
        <v>0</v>
      </c>
      <c r="AI19" s="414" t="s">
        <v>396</v>
      </c>
      <c r="AJ19" s="54"/>
      <c r="AK19" s="54"/>
      <c r="AL19" s="39">
        <v>16000000</v>
      </c>
      <c r="AM19" s="531"/>
      <c r="AN19" s="531"/>
      <c r="AO19" s="752"/>
      <c r="AP19" s="752"/>
      <c r="AQ19" s="752"/>
      <c r="AR19" s="752"/>
      <c r="AS19" s="752"/>
      <c r="AT19" s="752"/>
      <c r="AU19" s="446"/>
      <c r="AV19" s="446"/>
      <c r="AW19" s="446"/>
      <c r="AX19" s="594"/>
      <c r="AY19" s="594"/>
      <c r="AZ19" s="443"/>
      <c r="BA19" s="644"/>
      <c r="BB19" s="644"/>
      <c r="BC19" s="465"/>
      <c r="BD19" s="440"/>
      <c r="BE19" s="443"/>
      <c r="BF19" s="446"/>
      <c r="BG19" s="446"/>
      <c r="BH19" s="465"/>
      <c r="BI19" s="465"/>
      <c r="BJ19" s="617"/>
      <c r="BK19" s="446"/>
      <c r="BL19" s="446"/>
      <c r="BM19" s="465"/>
      <c r="BN19" s="465"/>
      <c r="BO19" s="443"/>
      <c r="BP19" s="446"/>
      <c r="BQ19" s="446"/>
      <c r="BR19" s="465"/>
      <c r="BS19" s="465"/>
      <c r="BT19" s="443"/>
      <c r="BU19" s="446"/>
      <c r="BV19" s="446"/>
      <c r="BW19" s="465"/>
      <c r="BX19" s="465"/>
      <c r="BY19" s="443"/>
      <c r="BZ19" s="734"/>
      <c r="CA19" s="5"/>
      <c r="CB19" s="5"/>
      <c r="CC19" s="5"/>
      <c r="CD19" s="5"/>
      <c r="CE19" s="5"/>
      <c r="CF19" s="5"/>
      <c r="CG19" s="6"/>
      <c r="CH19" s="6"/>
      <c r="CI19" s="6"/>
      <c r="CJ19" s="6"/>
    </row>
    <row r="20" spans="1:88" s="44" customFormat="1" ht="63" customHeight="1" x14ac:dyDescent="0.25">
      <c r="A20" s="5"/>
      <c r="B20" s="132"/>
      <c r="C20" s="167"/>
      <c r="D20" s="816"/>
      <c r="E20" s="162"/>
      <c r="F20" s="130"/>
      <c r="G20" s="151"/>
      <c r="H20" s="546"/>
      <c r="I20" s="723"/>
      <c r="J20" s="720"/>
      <c r="K20" s="546"/>
      <c r="L20" s="546"/>
      <c r="M20" s="554"/>
      <c r="N20" s="554"/>
      <c r="O20" s="554"/>
      <c r="P20" s="557"/>
      <c r="Q20" s="570"/>
      <c r="R20" s="552"/>
      <c r="S20" s="570"/>
      <c r="T20" s="552"/>
      <c r="U20" s="570"/>
      <c r="V20" s="552"/>
      <c r="W20" s="570"/>
      <c r="X20" s="552"/>
      <c r="Y20" s="522"/>
      <c r="Z20" s="522"/>
      <c r="AA20" s="522"/>
      <c r="AB20" s="522"/>
      <c r="AC20" s="522"/>
      <c r="AD20" s="522"/>
      <c r="AE20" s="384"/>
      <c r="AF20" s="90" t="s">
        <v>70</v>
      </c>
      <c r="AG20" s="66">
        <v>0.4</v>
      </c>
      <c r="AH20" s="54">
        <v>0</v>
      </c>
      <c r="AI20" s="414" t="s">
        <v>396</v>
      </c>
      <c r="AJ20" s="258"/>
      <c r="AK20" s="258"/>
      <c r="AL20" s="273">
        <v>20000000</v>
      </c>
      <c r="AM20" s="531"/>
      <c r="AN20" s="531"/>
      <c r="AO20" s="752"/>
      <c r="AP20" s="752"/>
      <c r="AQ20" s="752"/>
      <c r="AR20" s="752"/>
      <c r="AS20" s="752"/>
      <c r="AT20" s="752"/>
      <c r="AU20" s="446"/>
      <c r="AV20" s="446"/>
      <c r="AW20" s="446"/>
      <c r="AX20" s="594"/>
      <c r="AY20" s="594"/>
      <c r="AZ20" s="443"/>
      <c r="BA20" s="644"/>
      <c r="BB20" s="644"/>
      <c r="BC20" s="465"/>
      <c r="BD20" s="440"/>
      <c r="BE20" s="443"/>
      <c r="BF20" s="446"/>
      <c r="BG20" s="446"/>
      <c r="BH20" s="465"/>
      <c r="BI20" s="465"/>
      <c r="BJ20" s="617"/>
      <c r="BK20" s="446"/>
      <c r="BL20" s="446"/>
      <c r="BM20" s="465"/>
      <c r="BN20" s="465"/>
      <c r="BO20" s="443"/>
      <c r="BP20" s="446"/>
      <c r="BQ20" s="446"/>
      <c r="BR20" s="465"/>
      <c r="BS20" s="465"/>
      <c r="BT20" s="443"/>
      <c r="BU20" s="446"/>
      <c r="BV20" s="446"/>
      <c r="BW20" s="465"/>
      <c r="BX20" s="465"/>
      <c r="BY20" s="443"/>
      <c r="BZ20" s="734"/>
      <c r="CA20" s="5"/>
      <c r="CB20" s="5"/>
      <c r="CC20" s="5"/>
      <c r="CD20" s="5"/>
      <c r="CE20" s="5"/>
      <c r="CF20" s="5"/>
      <c r="CG20" s="6"/>
      <c r="CH20" s="6"/>
      <c r="CI20" s="6"/>
      <c r="CJ20" s="6"/>
    </row>
    <row r="21" spans="1:88" s="44" customFormat="1" ht="63" customHeight="1" x14ac:dyDescent="0.25">
      <c r="A21" s="5"/>
      <c r="B21" s="132"/>
      <c r="C21" s="167"/>
      <c r="D21" s="816"/>
      <c r="E21" s="162"/>
      <c r="F21" s="130"/>
      <c r="G21" s="151"/>
      <c r="H21" s="546"/>
      <c r="I21" s="723"/>
      <c r="J21" s="720"/>
      <c r="K21" s="546"/>
      <c r="L21" s="546"/>
      <c r="M21" s="554"/>
      <c r="N21" s="554"/>
      <c r="O21" s="554"/>
      <c r="P21" s="557"/>
      <c r="Q21" s="570"/>
      <c r="R21" s="552"/>
      <c r="S21" s="570"/>
      <c r="T21" s="552"/>
      <c r="U21" s="570"/>
      <c r="V21" s="552"/>
      <c r="W21" s="570"/>
      <c r="X21" s="552"/>
      <c r="Y21" s="522"/>
      <c r="Z21" s="522"/>
      <c r="AA21" s="522"/>
      <c r="AB21" s="522"/>
      <c r="AC21" s="522"/>
      <c r="AD21" s="522"/>
      <c r="AE21" s="384"/>
      <c r="AF21" s="90" t="s">
        <v>128</v>
      </c>
      <c r="AG21" s="67">
        <v>0.2</v>
      </c>
      <c r="AH21" s="55">
        <f>AH22*AG22+AH23*AG23</f>
        <v>0</v>
      </c>
      <c r="AI21" s="414"/>
      <c r="AJ21" s="54" t="s">
        <v>201</v>
      </c>
      <c r="AK21" s="291"/>
      <c r="AL21" s="273"/>
      <c r="AM21" s="531"/>
      <c r="AN21" s="531"/>
      <c r="AO21" s="752"/>
      <c r="AP21" s="752"/>
      <c r="AQ21" s="211" t="s">
        <v>214</v>
      </c>
      <c r="AR21" s="211" t="s">
        <v>217</v>
      </c>
      <c r="AS21" s="211" t="s">
        <v>220</v>
      </c>
      <c r="AT21" s="211" t="s">
        <v>222</v>
      </c>
      <c r="AU21" s="446">
        <v>0</v>
      </c>
      <c r="AV21" s="446">
        <v>119900000</v>
      </c>
      <c r="AW21" s="446">
        <v>4200000</v>
      </c>
      <c r="AX21" s="594"/>
      <c r="AY21" s="594"/>
      <c r="AZ21" s="443"/>
      <c r="BA21" s="645">
        <v>119900000</v>
      </c>
      <c r="BB21" s="645">
        <v>5600000</v>
      </c>
      <c r="BC21" s="465"/>
      <c r="BD21" s="440"/>
      <c r="BE21" s="443"/>
      <c r="BF21" s="311">
        <v>119900000</v>
      </c>
      <c r="BG21" s="311">
        <v>7000000</v>
      </c>
      <c r="BH21" s="465"/>
      <c r="BI21" s="465"/>
      <c r="BJ21" s="617"/>
      <c r="BK21" s="311">
        <v>119900000</v>
      </c>
      <c r="BL21" s="311">
        <v>8400000</v>
      </c>
      <c r="BM21" s="465"/>
      <c r="BN21" s="465"/>
      <c r="BO21" s="443"/>
      <c r="BP21" s="311">
        <v>119900000</v>
      </c>
      <c r="BQ21" s="311">
        <v>11310600</v>
      </c>
      <c r="BR21" s="465"/>
      <c r="BS21" s="465"/>
      <c r="BT21" s="443"/>
      <c r="BU21" s="311">
        <v>232443527</v>
      </c>
      <c r="BV21" s="311">
        <v>24058338</v>
      </c>
      <c r="BW21" s="465"/>
      <c r="BX21" s="465"/>
      <c r="BY21" s="443"/>
      <c r="BZ21" s="734"/>
      <c r="CA21" s="5"/>
      <c r="CB21" s="5"/>
      <c r="CC21" s="5"/>
      <c r="CD21" s="5"/>
      <c r="CE21" s="5"/>
      <c r="CF21" s="5"/>
      <c r="CG21" s="6"/>
      <c r="CH21" s="6"/>
      <c r="CI21" s="6"/>
      <c r="CJ21" s="6"/>
    </row>
    <row r="22" spans="1:88" s="44" customFormat="1" ht="63" customHeight="1" x14ac:dyDescent="0.25">
      <c r="A22" s="5"/>
      <c r="B22" s="132"/>
      <c r="C22" s="167"/>
      <c r="D22" s="816"/>
      <c r="E22" s="162"/>
      <c r="F22" s="130"/>
      <c r="G22" s="151"/>
      <c r="H22" s="546"/>
      <c r="I22" s="723"/>
      <c r="J22" s="720"/>
      <c r="K22" s="546"/>
      <c r="L22" s="546"/>
      <c r="M22" s="554"/>
      <c r="N22" s="554"/>
      <c r="O22" s="554"/>
      <c r="P22" s="557"/>
      <c r="Q22" s="570"/>
      <c r="R22" s="552"/>
      <c r="S22" s="570"/>
      <c r="T22" s="552"/>
      <c r="U22" s="570"/>
      <c r="V22" s="552"/>
      <c r="W22" s="570"/>
      <c r="X22" s="552"/>
      <c r="Y22" s="522"/>
      <c r="Z22" s="522"/>
      <c r="AA22" s="522"/>
      <c r="AB22" s="522"/>
      <c r="AC22" s="522"/>
      <c r="AD22" s="522"/>
      <c r="AE22" s="384"/>
      <c r="AF22" s="90" t="s">
        <v>129</v>
      </c>
      <c r="AG22" s="68">
        <v>0.4</v>
      </c>
      <c r="AH22" s="54">
        <v>0</v>
      </c>
      <c r="AI22" s="414" t="s">
        <v>396</v>
      </c>
      <c r="AJ22" s="258"/>
      <c r="AK22" s="258"/>
      <c r="AL22" s="273">
        <f>40000000</f>
        <v>40000000</v>
      </c>
      <c r="AM22" s="531"/>
      <c r="AN22" s="531"/>
      <c r="AO22" s="752"/>
      <c r="AP22" s="752"/>
      <c r="AQ22" s="213" t="s">
        <v>329</v>
      </c>
      <c r="AR22" s="214" t="s">
        <v>330</v>
      </c>
      <c r="AS22" s="211" t="s">
        <v>333</v>
      </c>
      <c r="AT22" s="211" t="s">
        <v>334</v>
      </c>
      <c r="AU22" s="446"/>
      <c r="AV22" s="446"/>
      <c r="AW22" s="446"/>
      <c r="AX22" s="594"/>
      <c r="AY22" s="594"/>
      <c r="AZ22" s="443"/>
      <c r="BA22" s="645"/>
      <c r="BB22" s="645"/>
      <c r="BC22" s="465"/>
      <c r="BD22" s="440"/>
      <c r="BE22" s="443"/>
      <c r="BF22" s="311">
        <v>590909090</v>
      </c>
      <c r="BG22" s="311">
        <v>0</v>
      </c>
      <c r="BH22" s="465"/>
      <c r="BI22" s="465"/>
      <c r="BJ22" s="617"/>
      <c r="BK22" s="311">
        <v>590909090</v>
      </c>
      <c r="BL22" s="311">
        <v>0</v>
      </c>
      <c r="BM22" s="465"/>
      <c r="BN22" s="465"/>
      <c r="BO22" s="443"/>
      <c r="BP22" s="311">
        <v>0</v>
      </c>
      <c r="BQ22" s="311">
        <v>0</v>
      </c>
      <c r="BR22" s="465"/>
      <c r="BS22" s="465"/>
      <c r="BT22" s="443"/>
      <c r="BU22" s="311">
        <v>0</v>
      </c>
      <c r="BV22" s="311">
        <v>0</v>
      </c>
      <c r="BW22" s="465"/>
      <c r="BX22" s="465"/>
      <c r="BY22" s="443"/>
      <c r="BZ22" s="734"/>
      <c r="CA22" s="5"/>
      <c r="CB22" s="5"/>
      <c r="CC22" s="5"/>
      <c r="CD22" s="5"/>
      <c r="CE22" s="5"/>
      <c r="CF22" s="5"/>
      <c r="CG22" s="6"/>
      <c r="CH22" s="6"/>
      <c r="CI22" s="6"/>
      <c r="CJ22" s="6"/>
    </row>
    <row r="23" spans="1:88" s="44" customFormat="1" ht="30.75" customHeight="1" thickBot="1" x14ac:dyDescent="0.3">
      <c r="A23" s="5"/>
      <c r="B23" s="132"/>
      <c r="C23" s="167"/>
      <c r="D23" s="817"/>
      <c r="E23" s="166"/>
      <c r="F23" s="134"/>
      <c r="G23" s="152"/>
      <c r="H23" s="547"/>
      <c r="I23" s="853"/>
      <c r="J23" s="781"/>
      <c r="K23" s="547"/>
      <c r="L23" s="547"/>
      <c r="M23" s="555"/>
      <c r="N23" s="555"/>
      <c r="O23" s="555"/>
      <c r="P23" s="558"/>
      <c r="Q23" s="571"/>
      <c r="R23" s="572"/>
      <c r="S23" s="571"/>
      <c r="T23" s="572"/>
      <c r="U23" s="571"/>
      <c r="V23" s="572"/>
      <c r="W23" s="571"/>
      <c r="X23" s="572"/>
      <c r="Y23" s="523"/>
      <c r="Z23" s="523"/>
      <c r="AA23" s="523"/>
      <c r="AB23" s="523"/>
      <c r="AC23" s="523"/>
      <c r="AD23" s="523"/>
      <c r="AE23" s="385"/>
      <c r="AF23" s="96" t="s">
        <v>132</v>
      </c>
      <c r="AG23" s="69">
        <v>0.6</v>
      </c>
      <c r="AH23" s="71">
        <v>0</v>
      </c>
      <c r="AI23" s="414" t="s">
        <v>396</v>
      </c>
      <c r="AJ23" s="71"/>
      <c r="AK23" s="71"/>
      <c r="AL23" s="273">
        <f>15750000+2396073</f>
        <v>18146073</v>
      </c>
      <c r="AM23" s="732"/>
      <c r="AN23" s="732"/>
      <c r="AO23" s="753"/>
      <c r="AP23" s="753"/>
      <c r="AQ23" s="213" t="s">
        <v>331</v>
      </c>
      <c r="AR23" s="214" t="s">
        <v>332</v>
      </c>
      <c r="AS23" s="212" t="s">
        <v>333</v>
      </c>
      <c r="AT23" s="212" t="s">
        <v>335</v>
      </c>
      <c r="AU23" s="447"/>
      <c r="AV23" s="447"/>
      <c r="AW23" s="447"/>
      <c r="AX23" s="667"/>
      <c r="AY23" s="667"/>
      <c r="AZ23" s="444"/>
      <c r="BA23" s="646"/>
      <c r="BB23" s="646"/>
      <c r="BC23" s="483"/>
      <c r="BD23" s="441"/>
      <c r="BE23" s="444"/>
      <c r="BF23" s="312">
        <v>59090910</v>
      </c>
      <c r="BG23" s="312">
        <v>0</v>
      </c>
      <c r="BH23" s="483"/>
      <c r="BI23" s="483"/>
      <c r="BJ23" s="618"/>
      <c r="BK23" s="312">
        <v>59090910</v>
      </c>
      <c r="BL23" s="312">
        <v>0</v>
      </c>
      <c r="BM23" s="483"/>
      <c r="BN23" s="483"/>
      <c r="BO23" s="444"/>
      <c r="BP23" s="312">
        <v>0</v>
      </c>
      <c r="BQ23" s="312">
        <v>0</v>
      </c>
      <c r="BR23" s="483"/>
      <c r="BS23" s="483"/>
      <c r="BT23" s="444"/>
      <c r="BU23" s="312">
        <v>0</v>
      </c>
      <c r="BV23" s="312">
        <v>0</v>
      </c>
      <c r="BW23" s="483"/>
      <c r="BX23" s="483"/>
      <c r="BY23" s="444"/>
      <c r="BZ23" s="735"/>
      <c r="CA23" s="5"/>
      <c r="CB23" s="5"/>
      <c r="CC23" s="5"/>
      <c r="CD23" s="5"/>
      <c r="CE23" s="5"/>
      <c r="CF23" s="5"/>
      <c r="CG23" s="6"/>
      <c r="CH23" s="6"/>
      <c r="CI23" s="6"/>
      <c r="CJ23" s="6"/>
    </row>
    <row r="24" spans="1:88" s="44" customFormat="1" ht="32.25" customHeight="1" x14ac:dyDescent="0.25">
      <c r="A24" s="11"/>
      <c r="B24" s="132"/>
      <c r="C24" s="167"/>
      <c r="D24" s="818" t="s">
        <v>32</v>
      </c>
      <c r="E24" s="169">
        <v>0.1</v>
      </c>
      <c r="F24" s="139"/>
      <c r="G24" s="153">
        <v>0.1</v>
      </c>
      <c r="H24" s="736" t="s">
        <v>33</v>
      </c>
      <c r="I24" s="739">
        <v>1</v>
      </c>
      <c r="J24" s="742" t="s">
        <v>34</v>
      </c>
      <c r="K24" s="736" t="s">
        <v>35</v>
      </c>
      <c r="L24" s="736">
        <v>0</v>
      </c>
      <c r="M24" s="742">
        <v>1</v>
      </c>
      <c r="N24" s="745">
        <v>1</v>
      </c>
      <c r="O24" s="742">
        <v>1</v>
      </c>
      <c r="P24" s="747">
        <v>1</v>
      </c>
      <c r="Q24" s="573">
        <v>0.19749999999999998</v>
      </c>
      <c r="R24" s="575">
        <v>0.19749999999999998</v>
      </c>
      <c r="S24" s="573">
        <v>0.24749999999999997</v>
      </c>
      <c r="T24" s="575">
        <v>0.24749999999999997</v>
      </c>
      <c r="U24" s="573">
        <v>0.35</v>
      </c>
      <c r="V24" s="577">
        <v>0.35</v>
      </c>
      <c r="W24" s="573">
        <v>0.39499999999999996</v>
      </c>
      <c r="X24" s="575">
        <v>0.39499999999999996</v>
      </c>
      <c r="Y24" s="539">
        <v>0.39499999999999996</v>
      </c>
      <c r="Z24" s="527">
        <v>0.39499999999999996</v>
      </c>
      <c r="AA24" s="536">
        <v>0.6</v>
      </c>
      <c r="AB24" s="527">
        <v>0.6</v>
      </c>
      <c r="AC24" s="524">
        <f>AH24*AG24+AH29*AG29+AH35*AG35</f>
        <v>0.6</v>
      </c>
      <c r="AD24" s="527">
        <f>AC24/P24</f>
        <v>0.6</v>
      </c>
      <c r="AE24" s="386"/>
      <c r="AF24" s="36" t="s">
        <v>77</v>
      </c>
      <c r="AG24" s="72">
        <v>0.35</v>
      </c>
      <c r="AH24" s="87">
        <f>AH25*AG25+AH26*AG26+AH27*AG27+AH28*AG28</f>
        <v>1</v>
      </c>
      <c r="AI24" s="414"/>
      <c r="AJ24" s="108" t="s">
        <v>202</v>
      </c>
      <c r="AK24" s="87"/>
      <c r="AL24" s="42"/>
      <c r="AM24" s="749" t="s">
        <v>25</v>
      </c>
      <c r="AN24" s="749" t="s">
        <v>26</v>
      </c>
      <c r="AO24" s="749" t="s">
        <v>124</v>
      </c>
      <c r="AP24" s="751" t="s">
        <v>223</v>
      </c>
      <c r="AQ24" s="751" t="s">
        <v>224</v>
      </c>
      <c r="AR24" s="751" t="s">
        <v>209</v>
      </c>
      <c r="AS24" s="751" t="s">
        <v>227</v>
      </c>
      <c r="AT24" s="751" t="s">
        <v>230</v>
      </c>
      <c r="AU24" s="445">
        <v>64422112</v>
      </c>
      <c r="AV24" s="445">
        <v>64422112</v>
      </c>
      <c r="AW24" s="445">
        <v>15900000</v>
      </c>
      <c r="AX24" s="445">
        <f>+AV24+AV28+AV32</f>
        <v>225689292</v>
      </c>
      <c r="AY24" s="445">
        <f>+AW24+AW28+AW32</f>
        <v>49300000</v>
      </c>
      <c r="AZ24" s="477">
        <f>AY24/AX24</f>
        <v>0.2184419099511376</v>
      </c>
      <c r="BA24" s="647">
        <v>64422112</v>
      </c>
      <c r="BB24" s="647">
        <v>21200000</v>
      </c>
      <c r="BC24" s="445">
        <f>+BA24+BA28+BA32</f>
        <v>225689292</v>
      </c>
      <c r="BD24" s="647">
        <f>+BB24+BB28+BB32</f>
        <v>57400000</v>
      </c>
      <c r="BE24" s="477">
        <f>BD24/BC24</f>
        <v>0.25433196006481334</v>
      </c>
      <c r="BF24" s="445">
        <v>64422112</v>
      </c>
      <c r="BG24" s="445">
        <v>26500000</v>
      </c>
      <c r="BH24" s="445">
        <f>+BF24+BF28+BF32</f>
        <v>225689292</v>
      </c>
      <c r="BI24" s="445">
        <f>+BG24+BG28+BG32</f>
        <v>65500000</v>
      </c>
      <c r="BJ24" s="638">
        <f>BI24/BH24</f>
        <v>0.29022201017848909</v>
      </c>
      <c r="BK24" s="445">
        <v>64422112</v>
      </c>
      <c r="BL24" s="445">
        <v>31800000</v>
      </c>
      <c r="BM24" s="445">
        <f>+BK24+BK28+BK32</f>
        <v>225689292</v>
      </c>
      <c r="BN24" s="445">
        <f>+BL24+BL28+BL32</f>
        <v>88600000</v>
      </c>
      <c r="BO24" s="477">
        <f>BN24/BM24</f>
        <v>0.39257511605823109</v>
      </c>
      <c r="BP24" s="445">
        <v>64422112</v>
      </c>
      <c r="BQ24" s="445">
        <v>31800000</v>
      </c>
      <c r="BR24" s="445">
        <f>+BP24+BP28+BP32</f>
        <v>193222112</v>
      </c>
      <c r="BS24" s="445">
        <f>+BQ24+BQ28+BQ32</f>
        <v>88600000</v>
      </c>
      <c r="BT24" s="477">
        <f>BS24/BR24</f>
        <v>0.45853965202491936</v>
      </c>
      <c r="BU24" s="445">
        <v>58300000</v>
      </c>
      <c r="BV24" s="445">
        <v>42400000</v>
      </c>
      <c r="BW24" s="445">
        <f>+BU24+BU28+BU32</f>
        <v>187100000</v>
      </c>
      <c r="BX24" s="445">
        <f>+BV24+BV28+BV32</f>
        <v>138800000</v>
      </c>
      <c r="BY24" s="477">
        <f>BX24/BW24</f>
        <v>0.74184927846071624</v>
      </c>
      <c r="BZ24" s="754"/>
      <c r="CA24" s="11"/>
      <c r="CB24" s="11"/>
      <c r="CC24" s="11"/>
      <c r="CD24" s="11"/>
      <c r="CE24" s="11"/>
      <c r="CF24" s="11"/>
      <c r="CG24" s="6"/>
      <c r="CH24" s="6"/>
      <c r="CI24" s="6"/>
      <c r="CJ24" s="6"/>
    </row>
    <row r="25" spans="1:88" s="44" customFormat="1" ht="33" customHeight="1" x14ac:dyDescent="0.25">
      <c r="A25" s="11"/>
      <c r="B25" s="132"/>
      <c r="C25" s="167"/>
      <c r="D25" s="819"/>
      <c r="E25" s="169"/>
      <c r="F25" s="139"/>
      <c r="G25" s="153"/>
      <c r="H25" s="737"/>
      <c r="I25" s="740"/>
      <c r="J25" s="743"/>
      <c r="K25" s="737"/>
      <c r="L25" s="737"/>
      <c r="M25" s="743"/>
      <c r="N25" s="700"/>
      <c r="O25" s="743"/>
      <c r="P25" s="703"/>
      <c r="Q25" s="513"/>
      <c r="R25" s="516"/>
      <c r="S25" s="513"/>
      <c r="T25" s="516"/>
      <c r="U25" s="513"/>
      <c r="V25" s="552"/>
      <c r="W25" s="513"/>
      <c r="X25" s="516"/>
      <c r="Y25" s="540"/>
      <c r="Z25" s="528"/>
      <c r="AA25" s="537"/>
      <c r="AB25" s="528"/>
      <c r="AC25" s="525"/>
      <c r="AD25" s="528"/>
      <c r="AE25" s="386"/>
      <c r="AF25" s="28" t="s">
        <v>71</v>
      </c>
      <c r="AG25" s="66">
        <v>0.15</v>
      </c>
      <c r="AH25" s="54">
        <v>1</v>
      </c>
      <c r="AI25" s="414" t="s">
        <v>398</v>
      </c>
      <c r="AJ25" s="292" t="s">
        <v>293</v>
      </c>
      <c r="AK25" s="259" t="s">
        <v>373</v>
      </c>
      <c r="AL25" s="143">
        <v>25000000</v>
      </c>
      <c r="AM25" s="691"/>
      <c r="AN25" s="691"/>
      <c r="AO25" s="691"/>
      <c r="AP25" s="752"/>
      <c r="AQ25" s="752"/>
      <c r="AR25" s="752"/>
      <c r="AS25" s="752"/>
      <c r="AT25" s="752"/>
      <c r="AU25" s="446"/>
      <c r="AV25" s="446"/>
      <c r="AW25" s="446"/>
      <c r="AX25" s="446"/>
      <c r="AY25" s="446"/>
      <c r="AZ25" s="478"/>
      <c r="BA25" s="644"/>
      <c r="BB25" s="644"/>
      <c r="BC25" s="446"/>
      <c r="BD25" s="644"/>
      <c r="BE25" s="478"/>
      <c r="BF25" s="446"/>
      <c r="BG25" s="446"/>
      <c r="BH25" s="446"/>
      <c r="BI25" s="446"/>
      <c r="BJ25" s="639"/>
      <c r="BK25" s="446"/>
      <c r="BL25" s="446"/>
      <c r="BM25" s="446"/>
      <c r="BN25" s="446"/>
      <c r="BO25" s="478"/>
      <c r="BP25" s="446"/>
      <c r="BQ25" s="446"/>
      <c r="BR25" s="446"/>
      <c r="BS25" s="446"/>
      <c r="BT25" s="478"/>
      <c r="BU25" s="446"/>
      <c r="BV25" s="446"/>
      <c r="BW25" s="446"/>
      <c r="BX25" s="446"/>
      <c r="BY25" s="478"/>
      <c r="BZ25" s="657"/>
      <c r="CA25" s="11"/>
      <c r="CB25" s="11"/>
      <c r="CC25" s="11"/>
      <c r="CD25" s="11"/>
      <c r="CE25" s="11"/>
      <c r="CF25" s="11"/>
      <c r="CG25" s="6"/>
      <c r="CH25" s="6"/>
      <c r="CI25" s="6"/>
      <c r="CJ25" s="6"/>
    </row>
    <row r="26" spans="1:88" s="44" customFormat="1" ht="51" x14ac:dyDescent="0.25">
      <c r="A26" s="11"/>
      <c r="B26" s="132"/>
      <c r="C26" s="167"/>
      <c r="D26" s="819"/>
      <c r="E26" s="169"/>
      <c r="F26" s="139"/>
      <c r="G26" s="153"/>
      <c r="H26" s="737"/>
      <c r="I26" s="740"/>
      <c r="J26" s="743"/>
      <c r="K26" s="737"/>
      <c r="L26" s="737"/>
      <c r="M26" s="743"/>
      <c r="N26" s="700"/>
      <c r="O26" s="743"/>
      <c r="P26" s="703"/>
      <c r="Q26" s="513"/>
      <c r="R26" s="516"/>
      <c r="S26" s="513"/>
      <c r="T26" s="516"/>
      <c r="U26" s="513"/>
      <c r="V26" s="552"/>
      <c r="W26" s="513"/>
      <c r="X26" s="516"/>
      <c r="Y26" s="540"/>
      <c r="Z26" s="528"/>
      <c r="AA26" s="537"/>
      <c r="AB26" s="528"/>
      <c r="AC26" s="525"/>
      <c r="AD26" s="528"/>
      <c r="AE26" s="386"/>
      <c r="AF26" s="28" t="s">
        <v>72</v>
      </c>
      <c r="AG26" s="66">
        <v>0.25</v>
      </c>
      <c r="AH26" s="54">
        <v>1</v>
      </c>
      <c r="AI26" s="414" t="s">
        <v>399</v>
      </c>
      <c r="AJ26" s="108" t="s">
        <v>337</v>
      </c>
      <c r="AK26" s="54" t="s">
        <v>338</v>
      </c>
      <c r="AL26" s="38">
        <v>8300000</v>
      </c>
      <c r="AM26" s="691"/>
      <c r="AN26" s="691"/>
      <c r="AO26" s="691"/>
      <c r="AP26" s="752"/>
      <c r="AQ26" s="752"/>
      <c r="AR26" s="752"/>
      <c r="AS26" s="752"/>
      <c r="AT26" s="752"/>
      <c r="AU26" s="446"/>
      <c r="AV26" s="446"/>
      <c r="AW26" s="446"/>
      <c r="AX26" s="446"/>
      <c r="AY26" s="446"/>
      <c r="AZ26" s="478"/>
      <c r="BA26" s="644"/>
      <c r="BB26" s="644"/>
      <c r="BC26" s="446"/>
      <c r="BD26" s="644"/>
      <c r="BE26" s="478"/>
      <c r="BF26" s="446"/>
      <c r="BG26" s="446"/>
      <c r="BH26" s="446"/>
      <c r="BI26" s="446"/>
      <c r="BJ26" s="639"/>
      <c r="BK26" s="446"/>
      <c r="BL26" s="446"/>
      <c r="BM26" s="446"/>
      <c r="BN26" s="446"/>
      <c r="BO26" s="478"/>
      <c r="BP26" s="446"/>
      <c r="BQ26" s="446"/>
      <c r="BR26" s="446"/>
      <c r="BS26" s="446"/>
      <c r="BT26" s="478"/>
      <c r="BU26" s="446"/>
      <c r="BV26" s="446"/>
      <c r="BW26" s="446"/>
      <c r="BX26" s="446"/>
      <c r="BY26" s="478"/>
      <c r="BZ26" s="657"/>
      <c r="CA26" s="11"/>
      <c r="CB26" s="11"/>
      <c r="CC26" s="11"/>
      <c r="CD26" s="11"/>
      <c r="CE26" s="11"/>
      <c r="CF26" s="11"/>
      <c r="CG26" s="6"/>
      <c r="CH26" s="6"/>
      <c r="CI26" s="6"/>
      <c r="CJ26" s="6"/>
    </row>
    <row r="27" spans="1:88" s="44" customFormat="1" ht="36" customHeight="1" thickBot="1" x14ac:dyDescent="0.3">
      <c r="A27" s="11"/>
      <c r="B27" s="132"/>
      <c r="C27" s="167"/>
      <c r="D27" s="819"/>
      <c r="E27" s="169"/>
      <c r="F27" s="139"/>
      <c r="G27" s="153"/>
      <c r="H27" s="737"/>
      <c r="I27" s="740"/>
      <c r="J27" s="743"/>
      <c r="K27" s="737"/>
      <c r="L27" s="737"/>
      <c r="M27" s="743"/>
      <c r="N27" s="700"/>
      <c r="O27" s="743"/>
      <c r="P27" s="703"/>
      <c r="Q27" s="513"/>
      <c r="R27" s="516"/>
      <c r="S27" s="513"/>
      <c r="T27" s="516"/>
      <c r="U27" s="513"/>
      <c r="V27" s="552"/>
      <c r="W27" s="513"/>
      <c r="X27" s="516"/>
      <c r="Y27" s="540"/>
      <c r="Z27" s="528"/>
      <c r="AA27" s="537"/>
      <c r="AB27" s="528"/>
      <c r="AC27" s="525"/>
      <c r="AD27" s="528"/>
      <c r="AE27" s="386"/>
      <c r="AF27" s="28" t="s">
        <v>73</v>
      </c>
      <c r="AG27" s="73">
        <v>0.3</v>
      </c>
      <c r="AH27" s="54">
        <v>1</v>
      </c>
      <c r="AI27" s="414" t="s">
        <v>400</v>
      </c>
      <c r="AJ27" s="292" t="s">
        <v>374</v>
      </c>
      <c r="AK27" s="259"/>
      <c r="AL27" s="143">
        <f>28000000+11200000</f>
        <v>39200000</v>
      </c>
      <c r="AM27" s="691"/>
      <c r="AN27" s="691"/>
      <c r="AO27" s="691"/>
      <c r="AP27" s="752"/>
      <c r="AQ27" s="753"/>
      <c r="AR27" s="753"/>
      <c r="AS27" s="753"/>
      <c r="AT27" s="753"/>
      <c r="AU27" s="447"/>
      <c r="AV27" s="447"/>
      <c r="AW27" s="447"/>
      <c r="AX27" s="446"/>
      <c r="AY27" s="446"/>
      <c r="AZ27" s="478"/>
      <c r="BA27" s="648"/>
      <c r="BB27" s="648"/>
      <c r="BC27" s="446"/>
      <c r="BD27" s="644"/>
      <c r="BE27" s="478"/>
      <c r="BF27" s="447"/>
      <c r="BG27" s="447"/>
      <c r="BH27" s="446"/>
      <c r="BI27" s="446"/>
      <c r="BJ27" s="639"/>
      <c r="BK27" s="447"/>
      <c r="BL27" s="447"/>
      <c r="BM27" s="446"/>
      <c r="BN27" s="446"/>
      <c r="BO27" s="478"/>
      <c r="BP27" s="447"/>
      <c r="BQ27" s="447"/>
      <c r="BR27" s="446"/>
      <c r="BS27" s="446"/>
      <c r="BT27" s="478"/>
      <c r="BU27" s="447"/>
      <c r="BV27" s="447"/>
      <c r="BW27" s="446"/>
      <c r="BX27" s="446"/>
      <c r="BY27" s="478"/>
      <c r="BZ27" s="657"/>
      <c r="CA27" s="11"/>
      <c r="CB27" s="11"/>
      <c r="CC27" s="11"/>
      <c r="CD27" s="11"/>
      <c r="CE27" s="11"/>
      <c r="CF27" s="11"/>
      <c r="CG27" s="6"/>
      <c r="CH27" s="6"/>
      <c r="CI27" s="6"/>
      <c r="CJ27" s="6"/>
    </row>
    <row r="28" spans="1:88" s="44" customFormat="1" ht="153" x14ac:dyDescent="0.25">
      <c r="A28" s="11"/>
      <c r="B28" s="132"/>
      <c r="C28" s="167"/>
      <c r="D28" s="819"/>
      <c r="E28" s="169"/>
      <c r="F28" s="139"/>
      <c r="G28" s="153"/>
      <c r="H28" s="737"/>
      <c r="I28" s="740"/>
      <c r="J28" s="743"/>
      <c r="K28" s="737"/>
      <c r="L28" s="737"/>
      <c r="M28" s="743"/>
      <c r="N28" s="700"/>
      <c r="O28" s="743"/>
      <c r="P28" s="703"/>
      <c r="Q28" s="513"/>
      <c r="R28" s="516"/>
      <c r="S28" s="513"/>
      <c r="T28" s="516"/>
      <c r="U28" s="513"/>
      <c r="V28" s="552"/>
      <c r="W28" s="513"/>
      <c r="X28" s="516"/>
      <c r="Y28" s="540"/>
      <c r="Z28" s="528"/>
      <c r="AA28" s="537"/>
      <c r="AB28" s="528"/>
      <c r="AC28" s="525"/>
      <c r="AD28" s="528"/>
      <c r="AE28" s="386"/>
      <c r="AF28" s="28" t="s">
        <v>139</v>
      </c>
      <c r="AG28" s="74">
        <v>0.3</v>
      </c>
      <c r="AH28" s="105">
        <f>6/6</f>
        <v>1</v>
      </c>
      <c r="AI28" s="414" t="s">
        <v>396</v>
      </c>
      <c r="AJ28" s="292" t="s">
        <v>336</v>
      </c>
      <c r="AK28" s="259" t="s">
        <v>199</v>
      </c>
      <c r="AL28" s="143">
        <v>25000000</v>
      </c>
      <c r="AM28" s="691"/>
      <c r="AN28" s="691"/>
      <c r="AO28" s="691"/>
      <c r="AP28" s="752"/>
      <c r="AQ28" s="751" t="s">
        <v>225</v>
      </c>
      <c r="AR28" s="751" t="s">
        <v>210</v>
      </c>
      <c r="AS28" s="751" t="s">
        <v>228</v>
      </c>
      <c r="AT28" s="751" t="s">
        <v>231</v>
      </c>
      <c r="AU28" s="445">
        <v>66267180</v>
      </c>
      <c r="AV28" s="445">
        <v>66267180</v>
      </c>
      <c r="AW28" s="445">
        <v>25000000</v>
      </c>
      <c r="AX28" s="446"/>
      <c r="AY28" s="446"/>
      <c r="AZ28" s="478"/>
      <c r="BA28" s="647">
        <v>66267180</v>
      </c>
      <c r="BB28" s="647">
        <v>25000000</v>
      </c>
      <c r="BC28" s="446"/>
      <c r="BD28" s="644"/>
      <c r="BE28" s="478"/>
      <c r="BF28" s="445">
        <v>66267180</v>
      </c>
      <c r="BG28" s="445">
        <v>25000000</v>
      </c>
      <c r="BH28" s="446"/>
      <c r="BI28" s="446"/>
      <c r="BJ28" s="639"/>
      <c r="BK28" s="445">
        <v>66267180</v>
      </c>
      <c r="BL28" s="445">
        <v>25000000</v>
      </c>
      <c r="BM28" s="446"/>
      <c r="BN28" s="446"/>
      <c r="BO28" s="478"/>
      <c r="BP28" s="445">
        <v>66267180</v>
      </c>
      <c r="BQ28" s="445">
        <v>25000000</v>
      </c>
      <c r="BR28" s="446"/>
      <c r="BS28" s="446"/>
      <c r="BT28" s="478"/>
      <c r="BU28" s="445">
        <v>66267180</v>
      </c>
      <c r="BV28" s="445">
        <v>42267180</v>
      </c>
      <c r="BW28" s="446"/>
      <c r="BX28" s="446"/>
      <c r="BY28" s="478"/>
      <c r="BZ28" s="657"/>
      <c r="CA28" s="11"/>
      <c r="CB28" s="11"/>
      <c r="CC28" s="11"/>
      <c r="CD28" s="11"/>
      <c r="CE28" s="11"/>
      <c r="CF28" s="11"/>
      <c r="CG28" s="6"/>
      <c r="CH28" s="6"/>
      <c r="CI28" s="6"/>
      <c r="CJ28" s="6"/>
    </row>
    <row r="29" spans="1:88" s="44" customFormat="1" ht="36" customHeight="1" x14ac:dyDescent="0.25">
      <c r="A29" s="11"/>
      <c r="B29" s="132"/>
      <c r="C29" s="167"/>
      <c r="D29" s="819"/>
      <c r="E29" s="169"/>
      <c r="F29" s="139"/>
      <c r="G29" s="153"/>
      <c r="H29" s="737"/>
      <c r="I29" s="740"/>
      <c r="J29" s="743"/>
      <c r="K29" s="737"/>
      <c r="L29" s="737"/>
      <c r="M29" s="743"/>
      <c r="N29" s="700"/>
      <c r="O29" s="743"/>
      <c r="P29" s="703"/>
      <c r="Q29" s="513"/>
      <c r="R29" s="516"/>
      <c r="S29" s="513"/>
      <c r="T29" s="516"/>
      <c r="U29" s="513"/>
      <c r="V29" s="552"/>
      <c r="W29" s="513"/>
      <c r="X29" s="516"/>
      <c r="Y29" s="540"/>
      <c r="Z29" s="528"/>
      <c r="AA29" s="537"/>
      <c r="AB29" s="528"/>
      <c r="AC29" s="525"/>
      <c r="AD29" s="528"/>
      <c r="AE29" s="386"/>
      <c r="AF29" s="28" t="s">
        <v>76</v>
      </c>
      <c r="AG29" s="75">
        <v>0.5</v>
      </c>
      <c r="AH29" s="56">
        <f>+SUMPRODUCT(AG30:AG34,AH30:AH34)</f>
        <v>0.5</v>
      </c>
      <c r="AI29" s="414"/>
      <c r="AJ29" s="108" t="s">
        <v>203</v>
      </c>
      <c r="AK29" s="56"/>
      <c r="AL29" s="38"/>
      <c r="AM29" s="691"/>
      <c r="AN29" s="691"/>
      <c r="AO29" s="691"/>
      <c r="AP29" s="752"/>
      <c r="AQ29" s="752"/>
      <c r="AR29" s="752"/>
      <c r="AS29" s="752"/>
      <c r="AT29" s="752"/>
      <c r="AU29" s="446"/>
      <c r="AV29" s="446"/>
      <c r="AW29" s="446"/>
      <c r="AX29" s="446"/>
      <c r="AY29" s="446"/>
      <c r="AZ29" s="478"/>
      <c r="BA29" s="644"/>
      <c r="BB29" s="644"/>
      <c r="BC29" s="446"/>
      <c r="BD29" s="644"/>
      <c r="BE29" s="478"/>
      <c r="BF29" s="446"/>
      <c r="BG29" s="446"/>
      <c r="BH29" s="446"/>
      <c r="BI29" s="446"/>
      <c r="BJ29" s="639"/>
      <c r="BK29" s="446"/>
      <c r="BL29" s="446"/>
      <c r="BM29" s="446"/>
      <c r="BN29" s="446"/>
      <c r="BO29" s="478"/>
      <c r="BP29" s="446"/>
      <c r="BQ29" s="446"/>
      <c r="BR29" s="446"/>
      <c r="BS29" s="446"/>
      <c r="BT29" s="478"/>
      <c r="BU29" s="446"/>
      <c r="BV29" s="446"/>
      <c r="BW29" s="446"/>
      <c r="BX29" s="446"/>
      <c r="BY29" s="478"/>
      <c r="BZ29" s="657"/>
      <c r="CA29" s="11"/>
      <c r="CB29" s="11"/>
      <c r="CC29" s="11"/>
      <c r="CD29" s="11"/>
      <c r="CE29" s="11"/>
      <c r="CF29" s="11"/>
      <c r="CG29" s="6"/>
      <c r="CH29" s="6"/>
      <c r="CI29" s="6"/>
      <c r="CJ29" s="6"/>
    </row>
    <row r="30" spans="1:88" s="44" customFormat="1" ht="36" customHeight="1" x14ac:dyDescent="0.25">
      <c r="A30" s="11"/>
      <c r="B30" s="132"/>
      <c r="C30" s="167"/>
      <c r="D30" s="819"/>
      <c r="E30" s="169"/>
      <c r="F30" s="139"/>
      <c r="G30" s="153"/>
      <c r="H30" s="737"/>
      <c r="I30" s="740"/>
      <c r="J30" s="743"/>
      <c r="K30" s="737"/>
      <c r="L30" s="737"/>
      <c r="M30" s="743"/>
      <c r="N30" s="700"/>
      <c r="O30" s="743"/>
      <c r="P30" s="703"/>
      <c r="Q30" s="513"/>
      <c r="R30" s="516"/>
      <c r="S30" s="513"/>
      <c r="T30" s="516"/>
      <c r="U30" s="513"/>
      <c r="V30" s="552"/>
      <c r="W30" s="513"/>
      <c r="X30" s="516"/>
      <c r="Y30" s="540"/>
      <c r="Z30" s="528"/>
      <c r="AA30" s="537"/>
      <c r="AB30" s="528"/>
      <c r="AC30" s="525"/>
      <c r="AD30" s="528"/>
      <c r="AE30" s="386"/>
      <c r="AF30" s="28" t="s">
        <v>74</v>
      </c>
      <c r="AG30" s="74">
        <v>0.1</v>
      </c>
      <c r="AH30" s="54">
        <v>0</v>
      </c>
      <c r="AI30" s="414" t="s">
        <v>396</v>
      </c>
      <c r="AJ30" s="108"/>
      <c r="AK30" s="54"/>
      <c r="AL30" s="38">
        <v>10000000</v>
      </c>
      <c r="AM30" s="691"/>
      <c r="AN30" s="691"/>
      <c r="AO30" s="691"/>
      <c r="AP30" s="752"/>
      <c r="AQ30" s="752"/>
      <c r="AR30" s="752"/>
      <c r="AS30" s="752"/>
      <c r="AT30" s="752"/>
      <c r="AU30" s="446"/>
      <c r="AV30" s="446"/>
      <c r="AW30" s="446"/>
      <c r="AX30" s="446"/>
      <c r="AY30" s="446"/>
      <c r="AZ30" s="478"/>
      <c r="BA30" s="644"/>
      <c r="BB30" s="644"/>
      <c r="BC30" s="446"/>
      <c r="BD30" s="644"/>
      <c r="BE30" s="478"/>
      <c r="BF30" s="446"/>
      <c r="BG30" s="446"/>
      <c r="BH30" s="446"/>
      <c r="BI30" s="446"/>
      <c r="BJ30" s="639"/>
      <c r="BK30" s="446"/>
      <c r="BL30" s="446"/>
      <c r="BM30" s="446"/>
      <c r="BN30" s="446"/>
      <c r="BO30" s="478"/>
      <c r="BP30" s="446"/>
      <c r="BQ30" s="446"/>
      <c r="BR30" s="446"/>
      <c r="BS30" s="446"/>
      <c r="BT30" s="478"/>
      <c r="BU30" s="446"/>
      <c r="BV30" s="446"/>
      <c r="BW30" s="446"/>
      <c r="BX30" s="446"/>
      <c r="BY30" s="478"/>
      <c r="BZ30" s="657"/>
      <c r="CA30" s="11"/>
      <c r="CB30" s="11"/>
      <c r="CC30" s="11"/>
      <c r="CD30" s="11"/>
      <c r="CE30" s="11"/>
      <c r="CF30" s="11"/>
      <c r="CG30" s="6"/>
      <c r="CH30" s="6"/>
      <c r="CI30" s="6"/>
      <c r="CJ30" s="6"/>
    </row>
    <row r="31" spans="1:88" s="44" customFormat="1" ht="36" customHeight="1" thickBot="1" x14ac:dyDescent="0.3">
      <c r="A31" s="11"/>
      <c r="B31" s="132"/>
      <c r="C31" s="167"/>
      <c r="D31" s="819"/>
      <c r="E31" s="169"/>
      <c r="F31" s="139"/>
      <c r="G31" s="153"/>
      <c r="H31" s="737"/>
      <c r="I31" s="740"/>
      <c r="J31" s="743"/>
      <c r="K31" s="737"/>
      <c r="L31" s="737"/>
      <c r="M31" s="743"/>
      <c r="N31" s="700"/>
      <c r="O31" s="743"/>
      <c r="P31" s="703"/>
      <c r="Q31" s="513"/>
      <c r="R31" s="516"/>
      <c r="S31" s="513"/>
      <c r="T31" s="516"/>
      <c r="U31" s="513"/>
      <c r="V31" s="552"/>
      <c r="W31" s="513"/>
      <c r="X31" s="516"/>
      <c r="Y31" s="540"/>
      <c r="Z31" s="528"/>
      <c r="AA31" s="537"/>
      <c r="AB31" s="528"/>
      <c r="AC31" s="525"/>
      <c r="AD31" s="528"/>
      <c r="AE31" s="386"/>
      <c r="AF31" s="28" t="s">
        <v>75</v>
      </c>
      <c r="AG31" s="76">
        <v>0.2</v>
      </c>
      <c r="AH31" s="54">
        <v>0</v>
      </c>
      <c r="AI31" s="414" t="s">
        <v>396</v>
      </c>
      <c r="AJ31" s="108"/>
      <c r="AK31" s="54"/>
      <c r="AL31" s="38">
        <v>6122112</v>
      </c>
      <c r="AM31" s="691"/>
      <c r="AN31" s="691"/>
      <c r="AO31" s="691"/>
      <c r="AP31" s="752"/>
      <c r="AQ31" s="753"/>
      <c r="AR31" s="753"/>
      <c r="AS31" s="753"/>
      <c r="AT31" s="753"/>
      <c r="AU31" s="447"/>
      <c r="AV31" s="447"/>
      <c r="AW31" s="447"/>
      <c r="AX31" s="446"/>
      <c r="AY31" s="446"/>
      <c r="AZ31" s="478"/>
      <c r="BA31" s="648"/>
      <c r="BB31" s="648"/>
      <c r="BC31" s="446"/>
      <c r="BD31" s="644"/>
      <c r="BE31" s="478"/>
      <c r="BF31" s="447"/>
      <c r="BG31" s="447"/>
      <c r="BH31" s="446"/>
      <c r="BI31" s="446"/>
      <c r="BJ31" s="639"/>
      <c r="BK31" s="447"/>
      <c r="BL31" s="447"/>
      <c r="BM31" s="446"/>
      <c r="BN31" s="446"/>
      <c r="BO31" s="478"/>
      <c r="BP31" s="447"/>
      <c r="BQ31" s="447"/>
      <c r="BR31" s="446"/>
      <c r="BS31" s="446"/>
      <c r="BT31" s="478"/>
      <c r="BU31" s="447"/>
      <c r="BV31" s="447"/>
      <c r="BW31" s="446"/>
      <c r="BX31" s="446"/>
      <c r="BY31" s="478"/>
      <c r="BZ31" s="657"/>
      <c r="CA31" s="11"/>
      <c r="CB31" s="11"/>
      <c r="CC31" s="11"/>
      <c r="CD31" s="11"/>
      <c r="CE31" s="11"/>
      <c r="CF31" s="11"/>
      <c r="CG31" s="6"/>
      <c r="CH31" s="6"/>
      <c r="CI31" s="6"/>
      <c r="CJ31" s="6"/>
    </row>
    <row r="32" spans="1:88" s="44" customFormat="1" ht="267.75" x14ac:dyDescent="0.25">
      <c r="A32" s="11"/>
      <c r="B32" s="132"/>
      <c r="C32" s="167"/>
      <c r="D32" s="819"/>
      <c r="E32" s="169"/>
      <c r="F32" s="139"/>
      <c r="G32" s="153"/>
      <c r="H32" s="737"/>
      <c r="I32" s="740"/>
      <c r="J32" s="743"/>
      <c r="K32" s="737"/>
      <c r="L32" s="737"/>
      <c r="M32" s="743"/>
      <c r="N32" s="700"/>
      <c r="O32" s="743"/>
      <c r="P32" s="703"/>
      <c r="Q32" s="513"/>
      <c r="R32" s="516"/>
      <c r="S32" s="513"/>
      <c r="T32" s="516"/>
      <c r="U32" s="513"/>
      <c r="V32" s="552"/>
      <c r="W32" s="513"/>
      <c r="X32" s="516"/>
      <c r="Y32" s="540"/>
      <c r="Z32" s="528"/>
      <c r="AA32" s="537"/>
      <c r="AB32" s="528"/>
      <c r="AC32" s="525"/>
      <c r="AD32" s="528"/>
      <c r="AE32" s="386"/>
      <c r="AF32" s="28" t="s">
        <v>140</v>
      </c>
      <c r="AG32" s="66">
        <v>0.3</v>
      </c>
      <c r="AH32" s="105">
        <f>10/10</f>
        <v>1</v>
      </c>
      <c r="AI32" s="414" t="s">
        <v>397</v>
      </c>
      <c r="AJ32" s="108" t="s">
        <v>340</v>
      </c>
      <c r="AK32" s="54" t="s">
        <v>199</v>
      </c>
      <c r="AL32" s="38">
        <v>40000000</v>
      </c>
      <c r="AM32" s="691"/>
      <c r="AN32" s="691"/>
      <c r="AO32" s="691"/>
      <c r="AP32" s="752"/>
      <c r="AQ32" s="751" t="s">
        <v>226</v>
      </c>
      <c r="AR32" s="751" t="s">
        <v>211</v>
      </c>
      <c r="AS32" s="751" t="s">
        <v>229</v>
      </c>
      <c r="AT32" s="751" t="s">
        <v>232</v>
      </c>
      <c r="AU32" s="445">
        <v>0</v>
      </c>
      <c r="AV32" s="445">
        <v>95000000</v>
      </c>
      <c r="AW32" s="445">
        <v>8400000</v>
      </c>
      <c r="AX32" s="446"/>
      <c r="AY32" s="446"/>
      <c r="AZ32" s="478"/>
      <c r="BA32" s="647">
        <v>95000000</v>
      </c>
      <c r="BB32" s="647">
        <v>11200000</v>
      </c>
      <c r="BC32" s="446"/>
      <c r="BD32" s="644"/>
      <c r="BE32" s="478"/>
      <c r="BF32" s="445">
        <v>95000000</v>
      </c>
      <c r="BG32" s="445">
        <v>14000000</v>
      </c>
      <c r="BH32" s="446"/>
      <c r="BI32" s="446"/>
      <c r="BJ32" s="639"/>
      <c r="BK32" s="445">
        <v>95000000</v>
      </c>
      <c r="BL32" s="445">
        <v>31800000</v>
      </c>
      <c r="BM32" s="446"/>
      <c r="BN32" s="446"/>
      <c r="BO32" s="478"/>
      <c r="BP32" s="445">
        <v>62532820</v>
      </c>
      <c r="BQ32" s="445">
        <v>31800000</v>
      </c>
      <c r="BR32" s="446"/>
      <c r="BS32" s="446"/>
      <c r="BT32" s="478"/>
      <c r="BU32" s="445">
        <v>62532820</v>
      </c>
      <c r="BV32" s="445">
        <v>54132820</v>
      </c>
      <c r="BW32" s="446"/>
      <c r="BX32" s="446"/>
      <c r="BY32" s="478"/>
      <c r="BZ32" s="657"/>
      <c r="CA32" s="11"/>
      <c r="CB32" s="11"/>
      <c r="CC32" s="11"/>
      <c r="CD32" s="11"/>
      <c r="CE32" s="11"/>
      <c r="CF32" s="11"/>
      <c r="CG32" s="6"/>
      <c r="CH32" s="6"/>
      <c r="CI32" s="6"/>
      <c r="CJ32" s="6"/>
    </row>
    <row r="33" spans="1:88" s="44" customFormat="1" ht="114.75" x14ac:dyDescent="0.25">
      <c r="A33" s="11"/>
      <c r="B33" s="132"/>
      <c r="C33" s="167"/>
      <c r="D33" s="819"/>
      <c r="E33" s="169"/>
      <c r="F33" s="139"/>
      <c r="G33" s="153"/>
      <c r="H33" s="737"/>
      <c r="I33" s="740"/>
      <c r="J33" s="743"/>
      <c r="K33" s="737"/>
      <c r="L33" s="737"/>
      <c r="M33" s="743"/>
      <c r="N33" s="700"/>
      <c r="O33" s="743"/>
      <c r="P33" s="703"/>
      <c r="Q33" s="513"/>
      <c r="R33" s="516"/>
      <c r="S33" s="513"/>
      <c r="T33" s="516"/>
      <c r="U33" s="513"/>
      <c r="V33" s="552"/>
      <c r="W33" s="513"/>
      <c r="X33" s="516"/>
      <c r="Y33" s="540"/>
      <c r="Z33" s="528"/>
      <c r="AA33" s="537"/>
      <c r="AB33" s="528"/>
      <c r="AC33" s="525"/>
      <c r="AD33" s="528"/>
      <c r="AE33" s="386"/>
      <c r="AF33" s="28" t="s">
        <v>295</v>
      </c>
      <c r="AG33" s="73">
        <v>0.25</v>
      </c>
      <c r="AH33" s="105">
        <f>4/5</f>
        <v>0.8</v>
      </c>
      <c r="AI33" s="414" t="s">
        <v>397</v>
      </c>
      <c r="AJ33" s="108" t="s">
        <v>375</v>
      </c>
      <c r="AK33" s="54" t="s">
        <v>376</v>
      </c>
      <c r="AL33" s="38">
        <v>30800000</v>
      </c>
      <c r="AM33" s="691"/>
      <c r="AN33" s="691"/>
      <c r="AO33" s="691"/>
      <c r="AP33" s="752"/>
      <c r="AQ33" s="752"/>
      <c r="AR33" s="752"/>
      <c r="AS33" s="752"/>
      <c r="AT33" s="752"/>
      <c r="AU33" s="446"/>
      <c r="AV33" s="446"/>
      <c r="AW33" s="446"/>
      <c r="AX33" s="446"/>
      <c r="AY33" s="446"/>
      <c r="AZ33" s="478"/>
      <c r="BA33" s="644"/>
      <c r="BB33" s="644"/>
      <c r="BC33" s="446"/>
      <c r="BD33" s="644"/>
      <c r="BE33" s="478"/>
      <c r="BF33" s="446"/>
      <c r="BG33" s="446"/>
      <c r="BH33" s="446"/>
      <c r="BI33" s="446"/>
      <c r="BJ33" s="639"/>
      <c r="BK33" s="446"/>
      <c r="BL33" s="446"/>
      <c r="BM33" s="446"/>
      <c r="BN33" s="446"/>
      <c r="BO33" s="478"/>
      <c r="BP33" s="446"/>
      <c r="BQ33" s="446"/>
      <c r="BR33" s="446"/>
      <c r="BS33" s="446"/>
      <c r="BT33" s="478"/>
      <c r="BU33" s="446"/>
      <c r="BV33" s="446"/>
      <c r="BW33" s="446"/>
      <c r="BX33" s="446"/>
      <c r="BY33" s="478"/>
      <c r="BZ33" s="657"/>
      <c r="CA33" s="11"/>
      <c r="CB33" s="11"/>
      <c r="CC33" s="11"/>
      <c r="CD33" s="11"/>
      <c r="CE33" s="11"/>
      <c r="CF33" s="11"/>
      <c r="CG33" s="6"/>
      <c r="CH33" s="6"/>
      <c r="CI33" s="6"/>
      <c r="CJ33" s="6"/>
    </row>
    <row r="34" spans="1:88" s="44" customFormat="1" ht="36" customHeight="1" x14ac:dyDescent="0.25">
      <c r="A34" s="11"/>
      <c r="B34" s="132"/>
      <c r="C34" s="167"/>
      <c r="D34" s="819"/>
      <c r="E34" s="169"/>
      <c r="F34" s="139"/>
      <c r="G34" s="153"/>
      <c r="H34" s="737"/>
      <c r="I34" s="740"/>
      <c r="J34" s="743"/>
      <c r="K34" s="737"/>
      <c r="L34" s="737"/>
      <c r="M34" s="743"/>
      <c r="N34" s="700"/>
      <c r="O34" s="743"/>
      <c r="P34" s="703"/>
      <c r="Q34" s="513"/>
      <c r="R34" s="516"/>
      <c r="S34" s="513"/>
      <c r="T34" s="516"/>
      <c r="U34" s="513"/>
      <c r="V34" s="552"/>
      <c r="W34" s="513"/>
      <c r="X34" s="516"/>
      <c r="Y34" s="540"/>
      <c r="Z34" s="528"/>
      <c r="AA34" s="537"/>
      <c r="AB34" s="528"/>
      <c r="AC34" s="525"/>
      <c r="AD34" s="528"/>
      <c r="AE34" s="386"/>
      <c r="AF34" s="29" t="s">
        <v>141</v>
      </c>
      <c r="AG34" s="77">
        <v>0.15</v>
      </c>
      <c r="AH34" s="60">
        <v>0</v>
      </c>
      <c r="AI34" s="414" t="s">
        <v>396</v>
      </c>
      <c r="AJ34" s="290"/>
      <c r="AK34" s="92"/>
      <c r="AL34" s="147">
        <v>21267180</v>
      </c>
      <c r="AM34" s="691"/>
      <c r="AN34" s="691"/>
      <c r="AO34" s="691"/>
      <c r="AP34" s="752"/>
      <c r="AQ34" s="752"/>
      <c r="AR34" s="752"/>
      <c r="AS34" s="752"/>
      <c r="AT34" s="752"/>
      <c r="AU34" s="446"/>
      <c r="AV34" s="446"/>
      <c r="AW34" s="446"/>
      <c r="AX34" s="446"/>
      <c r="AY34" s="446"/>
      <c r="AZ34" s="478"/>
      <c r="BA34" s="644"/>
      <c r="BB34" s="644"/>
      <c r="BC34" s="446"/>
      <c r="BD34" s="644"/>
      <c r="BE34" s="478"/>
      <c r="BF34" s="446"/>
      <c r="BG34" s="446"/>
      <c r="BH34" s="446"/>
      <c r="BI34" s="446"/>
      <c r="BJ34" s="639"/>
      <c r="BK34" s="446"/>
      <c r="BL34" s="446"/>
      <c r="BM34" s="446"/>
      <c r="BN34" s="446"/>
      <c r="BO34" s="478"/>
      <c r="BP34" s="446"/>
      <c r="BQ34" s="446"/>
      <c r="BR34" s="446"/>
      <c r="BS34" s="446"/>
      <c r="BT34" s="478"/>
      <c r="BU34" s="446"/>
      <c r="BV34" s="446"/>
      <c r="BW34" s="446"/>
      <c r="BX34" s="446"/>
      <c r="BY34" s="478"/>
      <c r="BZ34" s="657"/>
      <c r="CA34" s="11"/>
      <c r="CB34" s="11"/>
      <c r="CC34" s="11"/>
      <c r="CD34" s="11"/>
      <c r="CE34" s="11"/>
      <c r="CF34" s="11"/>
      <c r="CG34" s="6"/>
      <c r="CH34" s="6"/>
      <c r="CI34" s="6"/>
      <c r="CJ34" s="6"/>
    </row>
    <row r="35" spans="1:88" s="44" customFormat="1" ht="31.5" customHeight="1" thickBot="1" x14ac:dyDescent="0.3">
      <c r="A35" s="11"/>
      <c r="B35" s="132"/>
      <c r="C35" s="167"/>
      <c r="D35" s="820"/>
      <c r="E35" s="170"/>
      <c r="F35" s="150"/>
      <c r="G35" s="154"/>
      <c r="H35" s="738"/>
      <c r="I35" s="741"/>
      <c r="J35" s="744"/>
      <c r="K35" s="738"/>
      <c r="L35" s="738"/>
      <c r="M35" s="744"/>
      <c r="N35" s="746"/>
      <c r="O35" s="744"/>
      <c r="P35" s="748"/>
      <c r="Q35" s="574"/>
      <c r="R35" s="576"/>
      <c r="S35" s="574"/>
      <c r="T35" s="576"/>
      <c r="U35" s="574"/>
      <c r="V35" s="572"/>
      <c r="W35" s="574"/>
      <c r="X35" s="576"/>
      <c r="Y35" s="541"/>
      <c r="Z35" s="529"/>
      <c r="AA35" s="538"/>
      <c r="AB35" s="529"/>
      <c r="AC35" s="526"/>
      <c r="AD35" s="529"/>
      <c r="AE35" s="387"/>
      <c r="AF35" s="35" t="s">
        <v>142</v>
      </c>
      <c r="AG35" s="88">
        <v>0.15</v>
      </c>
      <c r="AH35" s="89">
        <v>0</v>
      </c>
      <c r="AI35" s="414" t="s">
        <v>396</v>
      </c>
      <c r="AJ35" s="109"/>
      <c r="AK35" s="89"/>
      <c r="AL35" s="43">
        <v>20000000</v>
      </c>
      <c r="AM35" s="750"/>
      <c r="AN35" s="750"/>
      <c r="AO35" s="750"/>
      <c r="AP35" s="753"/>
      <c r="AQ35" s="753"/>
      <c r="AR35" s="753"/>
      <c r="AS35" s="753"/>
      <c r="AT35" s="753"/>
      <c r="AU35" s="447"/>
      <c r="AV35" s="447"/>
      <c r="AW35" s="447"/>
      <c r="AX35" s="476"/>
      <c r="AY35" s="476"/>
      <c r="AZ35" s="479"/>
      <c r="BA35" s="648"/>
      <c r="BB35" s="648"/>
      <c r="BC35" s="476"/>
      <c r="BD35" s="788"/>
      <c r="BE35" s="479"/>
      <c r="BF35" s="447"/>
      <c r="BG35" s="447"/>
      <c r="BH35" s="476"/>
      <c r="BI35" s="476"/>
      <c r="BJ35" s="640"/>
      <c r="BK35" s="447"/>
      <c r="BL35" s="447"/>
      <c r="BM35" s="476"/>
      <c r="BN35" s="476"/>
      <c r="BO35" s="479"/>
      <c r="BP35" s="447"/>
      <c r="BQ35" s="447"/>
      <c r="BR35" s="476"/>
      <c r="BS35" s="476"/>
      <c r="BT35" s="479"/>
      <c r="BU35" s="447"/>
      <c r="BV35" s="447"/>
      <c r="BW35" s="476"/>
      <c r="BX35" s="476"/>
      <c r="BY35" s="479"/>
      <c r="BZ35" s="755"/>
      <c r="CA35" s="11"/>
      <c r="CB35" s="11"/>
      <c r="CC35" s="11"/>
      <c r="CD35" s="11"/>
      <c r="CE35" s="11"/>
      <c r="CF35" s="11"/>
      <c r="CG35" s="6"/>
      <c r="CH35" s="6"/>
      <c r="CI35" s="6"/>
      <c r="CJ35" s="6"/>
    </row>
    <row r="36" spans="1:88" s="44" customFormat="1" ht="59.25" customHeight="1" x14ac:dyDescent="0.25">
      <c r="A36" s="5"/>
      <c r="B36" s="132"/>
      <c r="C36" s="167"/>
      <c r="D36" s="821" t="s">
        <v>36</v>
      </c>
      <c r="E36" s="161">
        <v>0.25</v>
      </c>
      <c r="F36" s="159"/>
      <c r="G36" s="155">
        <v>0.25</v>
      </c>
      <c r="H36" s="217" t="s">
        <v>37</v>
      </c>
      <c r="I36" s="138">
        <v>0.3</v>
      </c>
      <c r="J36" s="131" t="s">
        <v>23</v>
      </c>
      <c r="K36" s="135" t="s">
        <v>38</v>
      </c>
      <c r="L36" s="131">
        <v>15</v>
      </c>
      <c r="M36" s="131">
        <v>30</v>
      </c>
      <c r="N36" s="51">
        <v>8</v>
      </c>
      <c r="O36" s="131">
        <v>20</v>
      </c>
      <c r="P36" s="365">
        <v>10</v>
      </c>
      <c r="Q36" s="354">
        <v>0</v>
      </c>
      <c r="R36" s="355">
        <v>0</v>
      </c>
      <c r="S36" s="354">
        <v>0</v>
      </c>
      <c r="T36" s="355">
        <v>0</v>
      </c>
      <c r="U36" s="354">
        <v>0</v>
      </c>
      <c r="V36" s="355">
        <v>0</v>
      </c>
      <c r="W36" s="354">
        <v>8</v>
      </c>
      <c r="X36" s="355">
        <v>0.8</v>
      </c>
      <c r="Y36" s="332">
        <v>8</v>
      </c>
      <c r="Z36" s="348">
        <v>0.8</v>
      </c>
      <c r="AA36" s="332">
        <v>8</v>
      </c>
      <c r="AB36" s="333">
        <v>0.8</v>
      </c>
      <c r="AC36" s="332">
        <v>8</v>
      </c>
      <c r="AD36" s="379">
        <f>AC36/P36</f>
        <v>0.8</v>
      </c>
      <c r="AE36" s="379"/>
      <c r="AF36" s="36" t="s">
        <v>81</v>
      </c>
      <c r="AG36" s="300">
        <v>1</v>
      </c>
      <c r="AH36" s="300">
        <v>0.8</v>
      </c>
      <c r="AI36" s="414" t="s">
        <v>401</v>
      </c>
      <c r="AJ36" s="300" t="s">
        <v>339</v>
      </c>
      <c r="AK36" s="259"/>
      <c r="AL36" s="143">
        <v>316821000</v>
      </c>
      <c r="AM36" s="26" t="s">
        <v>25</v>
      </c>
      <c r="AN36" s="26" t="s">
        <v>26</v>
      </c>
      <c r="AO36" s="787" t="s">
        <v>125</v>
      </c>
      <c r="AP36" s="711" t="s">
        <v>207</v>
      </c>
      <c r="AQ36" s="19" t="s">
        <v>233</v>
      </c>
      <c r="AR36" s="117" t="s">
        <v>234</v>
      </c>
      <c r="AS36" s="19" t="s">
        <v>235</v>
      </c>
      <c r="AT36" s="19" t="s">
        <v>236</v>
      </c>
      <c r="AU36" s="284">
        <v>249700000</v>
      </c>
      <c r="AV36" s="284">
        <v>249700000</v>
      </c>
      <c r="AW36" s="191">
        <v>73033000</v>
      </c>
      <c r="AX36" s="25">
        <f>AV36</f>
        <v>249700000</v>
      </c>
      <c r="AY36" s="191">
        <f>AW36</f>
        <v>73033000</v>
      </c>
      <c r="AZ36" s="118">
        <f>AY36/AX36</f>
        <v>0.29248297957549058</v>
      </c>
      <c r="BA36" s="261">
        <v>249700000</v>
      </c>
      <c r="BB36" s="191">
        <v>96319000</v>
      </c>
      <c r="BC36" s="203">
        <f>BA36</f>
        <v>249700000</v>
      </c>
      <c r="BD36" s="191">
        <f>BB36</f>
        <v>96319000</v>
      </c>
      <c r="BE36" s="118">
        <f>BD36/BC36</f>
        <v>0.38573888666399681</v>
      </c>
      <c r="BF36" s="313">
        <v>249700000</v>
      </c>
      <c r="BG36" s="252">
        <v>121068527</v>
      </c>
      <c r="BH36" s="203">
        <f>BF36</f>
        <v>249700000</v>
      </c>
      <c r="BI36" s="203">
        <f>BG36</f>
        <v>121068527</v>
      </c>
      <c r="BJ36" s="314">
        <f>BI36/BH36</f>
        <v>0.48485593512214659</v>
      </c>
      <c r="BK36" s="313">
        <v>249700000</v>
      </c>
      <c r="BL36" s="252">
        <v>144354527</v>
      </c>
      <c r="BM36" s="203">
        <f>BK36</f>
        <v>249700000</v>
      </c>
      <c r="BN36" s="203">
        <f>BL36</f>
        <v>144354527</v>
      </c>
      <c r="BO36" s="118">
        <f>BN36/BM36</f>
        <v>0.57811184221065282</v>
      </c>
      <c r="BP36" s="336">
        <v>249700000</v>
      </c>
      <c r="BQ36" s="252">
        <v>144354527</v>
      </c>
      <c r="BR36" s="203">
        <f>BP36</f>
        <v>249700000</v>
      </c>
      <c r="BS36" s="203">
        <f>BQ36</f>
        <v>144354527</v>
      </c>
      <c r="BT36" s="118">
        <f>BS36/BR36</f>
        <v>0.57811184221065282</v>
      </c>
      <c r="BU36" s="393">
        <v>249700000</v>
      </c>
      <c r="BV36" s="252">
        <v>190926527</v>
      </c>
      <c r="BW36" s="203">
        <f>BU36</f>
        <v>249700000</v>
      </c>
      <c r="BX36" s="203">
        <f>BV36</f>
        <v>190926527</v>
      </c>
      <c r="BY36" s="118">
        <f>BX36/BW36</f>
        <v>0.76462365638766516</v>
      </c>
      <c r="BZ36" s="24"/>
      <c r="CA36" s="5"/>
      <c r="CB36" s="5"/>
      <c r="CC36" s="5"/>
      <c r="CD36" s="5"/>
      <c r="CE36" s="5"/>
      <c r="CF36" s="5"/>
      <c r="CG36" s="6"/>
      <c r="CH36" s="6"/>
      <c r="CI36" s="6"/>
      <c r="CJ36" s="6"/>
    </row>
    <row r="37" spans="1:88" s="44" customFormat="1" ht="42" customHeight="1" x14ac:dyDescent="0.25">
      <c r="A37" s="5"/>
      <c r="B37" s="132"/>
      <c r="C37" s="167"/>
      <c r="D37" s="822"/>
      <c r="E37" s="162"/>
      <c r="F37" s="130"/>
      <c r="G37" s="151"/>
      <c r="H37" s="530" t="s">
        <v>39</v>
      </c>
      <c r="I37" s="716">
        <v>0.2</v>
      </c>
      <c r="J37" s="530" t="s">
        <v>34</v>
      </c>
      <c r="K37" s="530" t="s">
        <v>40</v>
      </c>
      <c r="L37" s="530">
        <v>18</v>
      </c>
      <c r="M37" s="530">
        <v>18</v>
      </c>
      <c r="N37" s="530">
        <v>18</v>
      </c>
      <c r="O37" s="530">
        <v>18</v>
      </c>
      <c r="P37" s="559">
        <v>18</v>
      </c>
      <c r="Q37" s="548">
        <v>18</v>
      </c>
      <c r="R37" s="562">
        <v>1</v>
      </c>
      <c r="S37" s="548">
        <v>18</v>
      </c>
      <c r="T37" s="562">
        <v>1</v>
      </c>
      <c r="U37" s="548">
        <v>18</v>
      </c>
      <c r="V37" s="562">
        <v>1</v>
      </c>
      <c r="W37" s="548">
        <v>18</v>
      </c>
      <c r="X37" s="562">
        <v>1</v>
      </c>
      <c r="Y37" s="530">
        <v>18</v>
      </c>
      <c r="Z37" s="452">
        <v>1</v>
      </c>
      <c r="AA37" s="530">
        <v>18</v>
      </c>
      <c r="AB37" s="452">
        <v>1</v>
      </c>
      <c r="AC37" s="530">
        <v>18</v>
      </c>
      <c r="AD37" s="452">
        <f>AC37/P37</f>
        <v>1</v>
      </c>
      <c r="AE37" s="370"/>
      <c r="AF37" s="27" t="s">
        <v>82</v>
      </c>
      <c r="AG37" s="58">
        <v>5.5555555555555552E-2</v>
      </c>
      <c r="AH37" s="54">
        <v>1</v>
      </c>
      <c r="AI37" s="414" t="s">
        <v>402</v>
      </c>
      <c r="AJ37" s="107" t="s">
        <v>181</v>
      </c>
      <c r="AK37" s="94" t="s">
        <v>180</v>
      </c>
      <c r="AL37" s="273">
        <v>697430000</v>
      </c>
      <c r="AM37" s="530" t="s">
        <v>25</v>
      </c>
      <c r="AN37" s="530" t="s">
        <v>26</v>
      </c>
      <c r="AO37" s="595"/>
      <c r="AP37" s="531"/>
      <c r="AQ37" s="610" t="s">
        <v>241</v>
      </c>
      <c r="AR37" s="530" t="s">
        <v>242</v>
      </c>
      <c r="AS37" s="530" t="s">
        <v>250</v>
      </c>
      <c r="AT37" s="530" t="s">
        <v>245</v>
      </c>
      <c r="AU37" s="609">
        <v>0</v>
      </c>
      <c r="AV37" s="641">
        <f>116401000+41000000</f>
        <v>157401000</v>
      </c>
      <c r="AW37" s="439">
        <v>8850000</v>
      </c>
      <c r="AX37" s="449">
        <f>+AV40+AV46+AV37+AV42</f>
        <v>938414388</v>
      </c>
      <c r="AY37" s="652">
        <f>+AW40+AW46+AW37+AW42</f>
        <v>192700000</v>
      </c>
      <c r="AZ37" s="452">
        <f>+AY37/AX37</f>
        <v>0.20534638264732147</v>
      </c>
      <c r="BA37" s="641">
        <v>157401000</v>
      </c>
      <c r="BB37" s="439">
        <v>11800000</v>
      </c>
      <c r="BC37" s="449">
        <f>+BA40+BA46+BA37+BA42</f>
        <v>938414388</v>
      </c>
      <c r="BD37" s="652">
        <f>+BB40+BB46+BB37+BB42</f>
        <v>257300000</v>
      </c>
      <c r="BE37" s="452">
        <f>+BD37/BC37</f>
        <v>0.27418590687678163</v>
      </c>
      <c r="BF37" s="434">
        <v>157401000</v>
      </c>
      <c r="BG37" s="434">
        <v>15486473</v>
      </c>
      <c r="BH37" s="449">
        <f>+BF40+BF46+BF37+BF42</f>
        <v>938414388</v>
      </c>
      <c r="BI37" s="449">
        <f>+BG40+BG46+BG37+BG42</f>
        <v>335659961</v>
      </c>
      <c r="BJ37" s="729">
        <f>+BI37/BH37</f>
        <v>0.35768842133311368</v>
      </c>
      <c r="BK37" s="434">
        <v>157401000</v>
      </c>
      <c r="BL37" s="434">
        <v>24836473</v>
      </c>
      <c r="BM37" s="449">
        <f>+BK40+BK46+BK37+BK42</f>
        <v>938414388</v>
      </c>
      <c r="BN37" s="449">
        <f>+BL40+BL46+BL37+BL42</f>
        <v>402659961</v>
      </c>
      <c r="BO37" s="452">
        <f>+BN37/BM37</f>
        <v>0.42908545110670232</v>
      </c>
      <c r="BP37" s="434">
        <v>157401000</v>
      </c>
      <c r="BQ37" s="434">
        <v>24836473</v>
      </c>
      <c r="BR37" s="449">
        <f>+BP40+BP46+BP37+BP42</f>
        <v>938414388</v>
      </c>
      <c r="BS37" s="449">
        <f>+BQ40+BQ46+BQ37+BQ42</f>
        <v>409746310</v>
      </c>
      <c r="BT37" s="452">
        <f>+BS37/BR37</f>
        <v>0.43663685812967307</v>
      </c>
      <c r="BU37" s="434">
        <f>157401000-61864527</f>
        <v>95536473</v>
      </c>
      <c r="BV37" s="434">
        <v>35236473</v>
      </c>
      <c r="BW37" s="449">
        <f>+BU40+BU46+BU37+BU42</f>
        <v>833880961</v>
      </c>
      <c r="BX37" s="449">
        <f>+BV40+BV46+BV37+BV42</f>
        <v>540846310</v>
      </c>
      <c r="BY37" s="452">
        <f>+BX37/BW37</f>
        <v>0.64858934943353386</v>
      </c>
      <c r="BZ37" s="530"/>
      <c r="CA37" s="5"/>
      <c r="CB37" s="5"/>
      <c r="CC37" s="5"/>
      <c r="CD37" s="12"/>
      <c r="CE37" s="5"/>
      <c r="CF37" s="5"/>
      <c r="CG37" s="6"/>
      <c r="CH37" s="6"/>
      <c r="CI37" s="6"/>
      <c r="CJ37" s="6"/>
    </row>
    <row r="38" spans="1:88" s="44" customFormat="1" ht="25.5" x14ac:dyDescent="0.25">
      <c r="A38" s="5"/>
      <c r="B38" s="132"/>
      <c r="C38" s="167"/>
      <c r="D38" s="822"/>
      <c r="E38" s="162"/>
      <c r="F38" s="130"/>
      <c r="G38" s="151"/>
      <c r="H38" s="531"/>
      <c r="I38" s="717"/>
      <c r="J38" s="531"/>
      <c r="K38" s="531"/>
      <c r="L38" s="531"/>
      <c r="M38" s="531"/>
      <c r="N38" s="531"/>
      <c r="O38" s="531"/>
      <c r="P38" s="560"/>
      <c r="Q38" s="549"/>
      <c r="R38" s="563"/>
      <c r="S38" s="549"/>
      <c r="T38" s="563"/>
      <c r="U38" s="549"/>
      <c r="V38" s="563"/>
      <c r="W38" s="549"/>
      <c r="X38" s="563"/>
      <c r="Y38" s="531"/>
      <c r="Z38" s="453"/>
      <c r="AA38" s="531"/>
      <c r="AB38" s="453"/>
      <c r="AC38" s="531"/>
      <c r="AD38" s="453"/>
      <c r="AE38" s="371"/>
      <c r="AF38" s="27" t="s">
        <v>83</v>
      </c>
      <c r="AG38" s="59">
        <v>5.5555555555555552E-2</v>
      </c>
      <c r="AH38" s="54">
        <v>1</v>
      </c>
      <c r="AI38" s="414" t="s">
        <v>402</v>
      </c>
      <c r="AJ38" s="106" t="s">
        <v>182</v>
      </c>
      <c r="AK38" s="94" t="s">
        <v>180</v>
      </c>
      <c r="AL38" s="274"/>
      <c r="AM38" s="531"/>
      <c r="AN38" s="531"/>
      <c r="AO38" s="595"/>
      <c r="AP38" s="531"/>
      <c r="AQ38" s="611"/>
      <c r="AR38" s="531"/>
      <c r="AS38" s="531"/>
      <c r="AT38" s="531"/>
      <c r="AU38" s="594"/>
      <c r="AV38" s="642"/>
      <c r="AW38" s="440"/>
      <c r="AX38" s="450"/>
      <c r="AY38" s="653"/>
      <c r="AZ38" s="453"/>
      <c r="BA38" s="642"/>
      <c r="BB38" s="440"/>
      <c r="BC38" s="450"/>
      <c r="BD38" s="653"/>
      <c r="BE38" s="453"/>
      <c r="BF38" s="435"/>
      <c r="BG38" s="435"/>
      <c r="BH38" s="450"/>
      <c r="BI38" s="450"/>
      <c r="BJ38" s="730"/>
      <c r="BK38" s="435"/>
      <c r="BL38" s="435"/>
      <c r="BM38" s="450"/>
      <c r="BN38" s="450"/>
      <c r="BO38" s="453"/>
      <c r="BP38" s="435"/>
      <c r="BQ38" s="435"/>
      <c r="BR38" s="450"/>
      <c r="BS38" s="450"/>
      <c r="BT38" s="453"/>
      <c r="BU38" s="435"/>
      <c r="BV38" s="435"/>
      <c r="BW38" s="450"/>
      <c r="BX38" s="450"/>
      <c r="BY38" s="453"/>
      <c r="BZ38" s="531"/>
      <c r="CA38" s="5"/>
      <c r="CB38" s="5"/>
      <c r="CC38" s="5"/>
      <c r="CD38" s="12"/>
      <c r="CE38" s="5"/>
      <c r="CF38" s="5"/>
      <c r="CG38" s="6"/>
      <c r="CH38" s="6"/>
      <c r="CI38" s="6"/>
      <c r="CJ38" s="6"/>
    </row>
    <row r="39" spans="1:88" s="44" customFormat="1" ht="25.5" x14ac:dyDescent="0.25">
      <c r="A39" s="5"/>
      <c r="B39" s="132"/>
      <c r="C39" s="167"/>
      <c r="D39" s="822"/>
      <c r="E39" s="162"/>
      <c r="F39" s="130"/>
      <c r="G39" s="151"/>
      <c r="H39" s="531"/>
      <c r="I39" s="717"/>
      <c r="J39" s="531"/>
      <c r="K39" s="531"/>
      <c r="L39" s="531"/>
      <c r="M39" s="531"/>
      <c r="N39" s="531"/>
      <c r="O39" s="531"/>
      <c r="P39" s="560"/>
      <c r="Q39" s="549"/>
      <c r="R39" s="563"/>
      <c r="S39" s="549"/>
      <c r="T39" s="563"/>
      <c r="U39" s="549"/>
      <c r="V39" s="563"/>
      <c r="W39" s="549"/>
      <c r="X39" s="563"/>
      <c r="Y39" s="531"/>
      <c r="Z39" s="453"/>
      <c r="AA39" s="531"/>
      <c r="AB39" s="453"/>
      <c r="AC39" s="531"/>
      <c r="AD39" s="453"/>
      <c r="AE39" s="371"/>
      <c r="AF39" s="27" t="s">
        <v>84</v>
      </c>
      <c r="AG39" s="59">
        <v>5.5555555555555552E-2</v>
      </c>
      <c r="AH39" s="54">
        <v>1</v>
      </c>
      <c r="AI39" s="414" t="s">
        <v>402</v>
      </c>
      <c r="AJ39" s="106" t="s">
        <v>183</v>
      </c>
      <c r="AK39" s="94" t="s">
        <v>180</v>
      </c>
      <c r="AL39" s="274"/>
      <c r="AM39" s="531"/>
      <c r="AN39" s="531"/>
      <c r="AO39" s="595"/>
      <c r="AP39" s="531"/>
      <c r="AQ39" s="612"/>
      <c r="AR39" s="532"/>
      <c r="AS39" s="532"/>
      <c r="AT39" s="532"/>
      <c r="AU39" s="707"/>
      <c r="AV39" s="643"/>
      <c r="AW39" s="467"/>
      <c r="AX39" s="450"/>
      <c r="AY39" s="653"/>
      <c r="AZ39" s="453"/>
      <c r="BA39" s="643"/>
      <c r="BB39" s="467"/>
      <c r="BC39" s="450"/>
      <c r="BD39" s="653"/>
      <c r="BE39" s="453"/>
      <c r="BF39" s="448"/>
      <c r="BG39" s="448"/>
      <c r="BH39" s="450"/>
      <c r="BI39" s="450"/>
      <c r="BJ39" s="730"/>
      <c r="BK39" s="448"/>
      <c r="BL39" s="448"/>
      <c r="BM39" s="450"/>
      <c r="BN39" s="450"/>
      <c r="BO39" s="453"/>
      <c r="BP39" s="448"/>
      <c r="BQ39" s="448"/>
      <c r="BR39" s="450"/>
      <c r="BS39" s="450"/>
      <c r="BT39" s="453"/>
      <c r="BU39" s="448"/>
      <c r="BV39" s="448"/>
      <c r="BW39" s="450"/>
      <c r="BX39" s="450"/>
      <c r="BY39" s="453"/>
      <c r="BZ39" s="531"/>
      <c r="CA39" s="5"/>
      <c r="CB39" s="5"/>
      <c r="CC39" s="5"/>
      <c r="CD39" s="12"/>
      <c r="CE39" s="5"/>
      <c r="CF39" s="5"/>
      <c r="CG39" s="6"/>
      <c r="CH39" s="6"/>
      <c r="CI39" s="6"/>
      <c r="CJ39" s="6"/>
    </row>
    <row r="40" spans="1:88" s="44" customFormat="1" ht="89.25" customHeight="1" x14ac:dyDescent="0.25">
      <c r="A40" s="5"/>
      <c r="B40" s="132"/>
      <c r="C40" s="167"/>
      <c r="D40" s="822"/>
      <c r="E40" s="162"/>
      <c r="F40" s="130"/>
      <c r="G40" s="151"/>
      <c r="H40" s="531"/>
      <c r="I40" s="717"/>
      <c r="J40" s="531"/>
      <c r="K40" s="531"/>
      <c r="L40" s="531"/>
      <c r="M40" s="531"/>
      <c r="N40" s="531"/>
      <c r="O40" s="531"/>
      <c r="P40" s="560"/>
      <c r="Q40" s="549"/>
      <c r="R40" s="563"/>
      <c r="S40" s="549"/>
      <c r="T40" s="563"/>
      <c r="U40" s="549"/>
      <c r="V40" s="563"/>
      <c r="W40" s="549"/>
      <c r="X40" s="563"/>
      <c r="Y40" s="531"/>
      <c r="Z40" s="453"/>
      <c r="AA40" s="531"/>
      <c r="AB40" s="453"/>
      <c r="AC40" s="531"/>
      <c r="AD40" s="453"/>
      <c r="AE40" s="371"/>
      <c r="AF40" s="27" t="s">
        <v>85</v>
      </c>
      <c r="AG40" s="59">
        <v>5.5555555555555552E-2</v>
      </c>
      <c r="AH40" s="54">
        <v>1</v>
      </c>
      <c r="AI40" s="414" t="s">
        <v>402</v>
      </c>
      <c r="AJ40" s="106" t="s">
        <v>184</v>
      </c>
      <c r="AK40" s="94" t="s">
        <v>180</v>
      </c>
      <c r="AL40" s="274"/>
      <c r="AM40" s="531"/>
      <c r="AN40" s="531"/>
      <c r="AO40" s="595"/>
      <c r="AP40" s="531"/>
      <c r="AQ40" s="530" t="s">
        <v>233</v>
      </c>
      <c r="AR40" s="530" t="s">
        <v>234</v>
      </c>
      <c r="AS40" s="530" t="s">
        <v>237</v>
      </c>
      <c r="AT40" s="530" t="s">
        <v>238</v>
      </c>
      <c r="AU40" s="449">
        <v>591312015</v>
      </c>
      <c r="AV40" s="726">
        <v>591312015</v>
      </c>
      <c r="AW40" s="652">
        <v>167950000</v>
      </c>
      <c r="AX40" s="450"/>
      <c r="AY40" s="653"/>
      <c r="AZ40" s="453"/>
      <c r="BA40" s="649">
        <v>591312015</v>
      </c>
      <c r="BB40" s="652">
        <v>223573488</v>
      </c>
      <c r="BC40" s="450"/>
      <c r="BD40" s="653"/>
      <c r="BE40" s="453"/>
      <c r="BF40" s="455">
        <v>591312015</v>
      </c>
      <c r="BG40" s="455">
        <v>277923488</v>
      </c>
      <c r="BH40" s="450"/>
      <c r="BI40" s="450"/>
      <c r="BJ40" s="730"/>
      <c r="BK40" s="455">
        <v>591312015</v>
      </c>
      <c r="BL40" s="455">
        <v>330873488</v>
      </c>
      <c r="BM40" s="450"/>
      <c r="BN40" s="450"/>
      <c r="BO40" s="453"/>
      <c r="BP40" s="455">
        <v>591312015</v>
      </c>
      <c r="BQ40" s="455">
        <v>332273488</v>
      </c>
      <c r="BR40" s="450"/>
      <c r="BS40" s="450"/>
      <c r="BT40" s="453"/>
      <c r="BU40" s="455">
        <v>591312015</v>
      </c>
      <c r="BV40" s="455">
        <v>439573488</v>
      </c>
      <c r="BW40" s="450"/>
      <c r="BX40" s="450"/>
      <c r="BY40" s="453"/>
      <c r="BZ40" s="531"/>
      <c r="CA40" s="5"/>
      <c r="CB40" s="5"/>
      <c r="CC40" s="5"/>
      <c r="CD40" s="13"/>
      <c r="CE40" s="5"/>
      <c r="CF40" s="5"/>
      <c r="CG40" s="6"/>
      <c r="CH40" s="6"/>
      <c r="CI40" s="6"/>
      <c r="CJ40" s="6"/>
    </row>
    <row r="41" spans="1:88" s="44" customFormat="1" ht="25.5" x14ac:dyDescent="0.25">
      <c r="A41" s="5"/>
      <c r="B41" s="132"/>
      <c r="C41" s="167"/>
      <c r="D41" s="822"/>
      <c r="E41" s="162"/>
      <c r="F41" s="130"/>
      <c r="G41" s="151"/>
      <c r="H41" s="531"/>
      <c r="I41" s="717"/>
      <c r="J41" s="531"/>
      <c r="K41" s="531"/>
      <c r="L41" s="531"/>
      <c r="M41" s="531"/>
      <c r="N41" s="531"/>
      <c r="O41" s="531"/>
      <c r="P41" s="560"/>
      <c r="Q41" s="549"/>
      <c r="R41" s="563"/>
      <c r="S41" s="549"/>
      <c r="T41" s="563"/>
      <c r="U41" s="549"/>
      <c r="V41" s="563"/>
      <c r="W41" s="549"/>
      <c r="X41" s="563"/>
      <c r="Y41" s="531"/>
      <c r="Z41" s="453"/>
      <c r="AA41" s="531"/>
      <c r="AB41" s="453"/>
      <c r="AC41" s="531"/>
      <c r="AD41" s="453"/>
      <c r="AE41" s="371"/>
      <c r="AF41" s="27" t="s">
        <v>86</v>
      </c>
      <c r="AG41" s="59">
        <v>5.5555555555555552E-2</v>
      </c>
      <c r="AH41" s="54">
        <v>1</v>
      </c>
      <c r="AI41" s="414" t="s">
        <v>402</v>
      </c>
      <c r="AJ41" s="106" t="s">
        <v>185</v>
      </c>
      <c r="AK41" s="94" t="s">
        <v>180</v>
      </c>
      <c r="AL41" s="274"/>
      <c r="AM41" s="531"/>
      <c r="AN41" s="531"/>
      <c r="AO41" s="595"/>
      <c r="AP41" s="531"/>
      <c r="AQ41" s="531"/>
      <c r="AR41" s="532"/>
      <c r="AS41" s="532"/>
      <c r="AT41" s="532"/>
      <c r="AU41" s="451"/>
      <c r="AV41" s="728"/>
      <c r="AW41" s="654"/>
      <c r="AX41" s="450"/>
      <c r="AY41" s="653"/>
      <c r="AZ41" s="453"/>
      <c r="BA41" s="650"/>
      <c r="BB41" s="654"/>
      <c r="BC41" s="450"/>
      <c r="BD41" s="653"/>
      <c r="BE41" s="453"/>
      <c r="BF41" s="456"/>
      <c r="BG41" s="456"/>
      <c r="BH41" s="450"/>
      <c r="BI41" s="450"/>
      <c r="BJ41" s="730"/>
      <c r="BK41" s="456"/>
      <c r="BL41" s="456"/>
      <c r="BM41" s="450"/>
      <c r="BN41" s="450"/>
      <c r="BO41" s="453"/>
      <c r="BP41" s="456"/>
      <c r="BQ41" s="456"/>
      <c r="BR41" s="450"/>
      <c r="BS41" s="450"/>
      <c r="BT41" s="453"/>
      <c r="BU41" s="456"/>
      <c r="BV41" s="456"/>
      <c r="BW41" s="450"/>
      <c r="BX41" s="450"/>
      <c r="BY41" s="453"/>
      <c r="BZ41" s="531"/>
      <c r="CA41" s="5"/>
      <c r="CB41" s="5"/>
      <c r="CC41" s="5"/>
      <c r="CD41" s="12"/>
      <c r="CE41" s="12"/>
      <c r="CF41" s="5"/>
      <c r="CG41" s="6"/>
      <c r="CH41" s="6"/>
      <c r="CI41" s="6"/>
      <c r="CJ41" s="6"/>
    </row>
    <row r="42" spans="1:88" s="44" customFormat="1" ht="102" customHeight="1" x14ac:dyDescent="0.25">
      <c r="A42" s="5"/>
      <c r="B42" s="132"/>
      <c r="C42" s="167"/>
      <c r="D42" s="822"/>
      <c r="E42" s="162"/>
      <c r="F42" s="130"/>
      <c r="G42" s="151"/>
      <c r="H42" s="531"/>
      <c r="I42" s="717"/>
      <c r="J42" s="531"/>
      <c r="K42" s="531"/>
      <c r="L42" s="531"/>
      <c r="M42" s="531"/>
      <c r="N42" s="531"/>
      <c r="O42" s="531"/>
      <c r="P42" s="560"/>
      <c r="Q42" s="549"/>
      <c r="R42" s="563"/>
      <c r="S42" s="549"/>
      <c r="T42" s="563"/>
      <c r="U42" s="549"/>
      <c r="V42" s="563"/>
      <c r="W42" s="549"/>
      <c r="X42" s="563"/>
      <c r="Y42" s="531"/>
      <c r="Z42" s="453"/>
      <c r="AA42" s="531"/>
      <c r="AB42" s="453"/>
      <c r="AC42" s="531"/>
      <c r="AD42" s="453"/>
      <c r="AE42" s="371"/>
      <c r="AF42" s="27" t="s">
        <v>87</v>
      </c>
      <c r="AG42" s="59">
        <v>5.5555555555555552E-2</v>
      </c>
      <c r="AH42" s="54">
        <v>1</v>
      </c>
      <c r="AI42" s="414" t="s">
        <v>402</v>
      </c>
      <c r="AJ42" s="106" t="s">
        <v>186</v>
      </c>
      <c r="AK42" s="94" t="s">
        <v>180</v>
      </c>
      <c r="AL42" s="274"/>
      <c r="AM42" s="531"/>
      <c r="AN42" s="531"/>
      <c r="AO42" s="595"/>
      <c r="AP42" s="531"/>
      <c r="AQ42" s="531" t="s">
        <v>241</v>
      </c>
      <c r="AR42" s="530" t="s">
        <v>242</v>
      </c>
      <c r="AS42" s="530" t="s">
        <v>249</v>
      </c>
      <c r="AT42" s="530" t="s">
        <v>248</v>
      </c>
      <c r="AU42" s="449">
        <v>0</v>
      </c>
      <c r="AV42" s="726">
        <v>176989900</v>
      </c>
      <c r="AW42" s="652">
        <v>15900000</v>
      </c>
      <c r="AX42" s="450"/>
      <c r="AY42" s="653"/>
      <c r="AZ42" s="453"/>
      <c r="BA42" s="851">
        <v>176989900</v>
      </c>
      <c r="BB42" s="652">
        <v>21926512</v>
      </c>
      <c r="BC42" s="450"/>
      <c r="BD42" s="653"/>
      <c r="BE42" s="453"/>
      <c r="BF42" s="455">
        <v>176989900</v>
      </c>
      <c r="BG42" s="455">
        <v>42250000</v>
      </c>
      <c r="BH42" s="450"/>
      <c r="BI42" s="450"/>
      <c r="BJ42" s="730"/>
      <c r="BK42" s="455">
        <v>176989900</v>
      </c>
      <c r="BL42" s="455">
        <v>46950000</v>
      </c>
      <c r="BM42" s="450"/>
      <c r="BN42" s="450"/>
      <c r="BO42" s="453"/>
      <c r="BP42" s="455">
        <v>176989900</v>
      </c>
      <c r="BQ42" s="455">
        <v>52636349</v>
      </c>
      <c r="BR42" s="450"/>
      <c r="BS42" s="450"/>
      <c r="BT42" s="453"/>
      <c r="BU42" s="455">
        <f>176989900-42668900</f>
        <v>134321000</v>
      </c>
      <c r="BV42" s="455">
        <v>66036349</v>
      </c>
      <c r="BW42" s="450"/>
      <c r="BX42" s="450"/>
      <c r="BY42" s="453"/>
      <c r="BZ42" s="531"/>
      <c r="CA42" s="5"/>
      <c r="CB42" s="5"/>
      <c r="CC42" s="5"/>
      <c r="CD42" s="5"/>
      <c r="CE42" s="12"/>
      <c r="CF42" s="5"/>
      <c r="CG42" s="6"/>
      <c r="CH42" s="6"/>
      <c r="CI42" s="6"/>
      <c r="CJ42" s="6"/>
    </row>
    <row r="43" spans="1:88" s="44" customFormat="1" ht="25.5" x14ac:dyDescent="0.25">
      <c r="A43" s="5"/>
      <c r="B43" s="132"/>
      <c r="C43" s="167"/>
      <c r="D43" s="822"/>
      <c r="E43" s="162"/>
      <c r="F43" s="130"/>
      <c r="G43" s="151"/>
      <c r="H43" s="531"/>
      <c r="I43" s="717"/>
      <c r="J43" s="531"/>
      <c r="K43" s="531"/>
      <c r="L43" s="531"/>
      <c r="M43" s="531"/>
      <c r="N43" s="531"/>
      <c r="O43" s="531"/>
      <c r="P43" s="560"/>
      <c r="Q43" s="549"/>
      <c r="R43" s="563"/>
      <c r="S43" s="549"/>
      <c r="T43" s="563"/>
      <c r="U43" s="549"/>
      <c r="V43" s="563"/>
      <c r="W43" s="549"/>
      <c r="X43" s="563"/>
      <c r="Y43" s="531"/>
      <c r="Z43" s="453"/>
      <c r="AA43" s="531"/>
      <c r="AB43" s="453"/>
      <c r="AC43" s="531"/>
      <c r="AD43" s="453"/>
      <c r="AE43" s="371"/>
      <c r="AF43" s="27" t="s">
        <v>88</v>
      </c>
      <c r="AG43" s="59">
        <v>5.5555555555555552E-2</v>
      </c>
      <c r="AH43" s="54">
        <v>1</v>
      </c>
      <c r="AI43" s="414" t="s">
        <v>402</v>
      </c>
      <c r="AJ43" s="106" t="s">
        <v>187</v>
      </c>
      <c r="AK43" s="94" t="s">
        <v>180</v>
      </c>
      <c r="AL43" s="274"/>
      <c r="AM43" s="531"/>
      <c r="AN43" s="531"/>
      <c r="AO43" s="595"/>
      <c r="AP43" s="531"/>
      <c r="AQ43" s="531"/>
      <c r="AR43" s="531"/>
      <c r="AS43" s="531"/>
      <c r="AT43" s="531"/>
      <c r="AU43" s="450"/>
      <c r="AV43" s="727"/>
      <c r="AW43" s="653"/>
      <c r="AX43" s="450"/>
      <c r="AY43" s="653"/>
      <c r="AZ43" s="453"/>
      <c r="BA43" s="712"/>
      <c r="BB43" s="653"/>
      <c r="BC43" s="450"/>
      <c r="BD43" s="653"/>
      <c r="BE43" s="453"/>
      <c r="BF43" s="457"/>
      <c r="BG43" s="457"/>
      <c r="BH43" s="450"/>
      <c r="BI43" s="450"/>
      <c r="BJ43" s="730"/>
      <c r="BK43" s="457"/>
      <c r="BL43" s="457"/>
      <c r="BM43" s="450"/>
      <c r="BN43" s="450"/>
      <c r="BO43" s="453"/>
      <c r="BP43" s="457"/>
      <c r="BQ43" s="457"/>
      <c r="BR43" s="450"/>
      <c r="BS43" s="450"/>
      <c r="BT43" s="453"/>
      <c r="BU43" s="457"/>
      <c r="BV43" s="457"/>
      <c r="BW43" s="450"/>
      <c r="BX43" s="450"/>
      <c r="BY43" s="453"/>
      <c r="BZ43" s="531"/>
      <c r="CA43" s="5"/>
      <c r="CB43" s="5"/>
      <c r="CC43" s="5"/>
      <c r="CD43" s="5"/>
      <c r="CE43" s="5"/>
      <c r="CF43" s="5"/>
      <c r="CG43" s="6"/>
      <c r="CH43" s="6"/>
      <c r="CI43" s="6"/>
      <c r="CJ43" s="6"/>
    </row>
    <row r="44" spans="1:88" s="44" customFormat="1" ht="25.5" x14ac:dyDescent="0.25">
      <c r="A44" s="5"/>
      <c r="B44" s="132"/>
      <c r="C44" s="167"/>
      <c r="D44" s="822"/>
      <c r="E44" s="162"/>
      <c r="F44" s="130"/>
      <c r="G44" s="151"/>
      <c r="H44" s="531"/>
      <c r="I44" s="717"/>
      <c r="J44" s="531"/>
      <c r="K44" s="531"/>
      <c r="L44" s="531"/>
      <c r="M44" s="531"/>
      <c r="N44" s="531"/>
      <c r="O44" s="531"/>
      <c r="P44" s="560"/>
      <c r="Q44" s="549"/>
      <c r="R44" s="563"/>
      <c r="S44" s="549"/>
      <c r="T44" s="563"/>
      <c r="U44" s="549"/>
      <c r="V44" s="563"/>
      <c r="W44" s="549"/>
      <c r="X44" s="563"/>
      <c r="Y44" s="531"/>
      <c r="Z44" s="453"/>
      <c r="AA44" s="531"/>
      <c r="AB44" s="453"/>
      <c r="AC44" s="531"/>
      <c r="AD44" s="453"/>
      <c r="AE44" s="371"/>
      <c r="AF44" s="27" t="s">
        <v>89</v>
      </c>
      <c r="AG44" s="59">
        <v>5.5555555555555552E-2</v>
      </c>
      <c r="AH44" s="54">
        <v>1</v>
      </c>
      <c r="AI44" s="414" t="s">
        <v>402</v>
      </c>
      <c r="AJ44" s="106" t="s">
        <v>188</v>
      </c>
      <c r="AK44" s="94" t="s">
        <v>180</v>
      </c>
      <c r="AL44" s="274"/>
      <c r="AM44" s="531"/>
      <c r="AN44" s="531"/>
      <c r="AO44" s="595"/>
      <c r="AP44" s="531"/>
      <c r="AQ44" s="531"/>
      <c r="AR44" s="531"/>
      <c r="AS44" s="531"/>
      <c r="AT44" s="531"/>
      <c r="AU44" s="450"/>
      <c r="AV44" s="727"/>
      <c r="AW44" s="653"/>
      <c r="AX44" s="450"/>
      <c r="AY44" s="653"/>
      <c r="AZ44" s="453"/>
      <c r="BA44" s="712"/>
      <c r="BB44" s="653"/>
      <c r="BC44" s="450"/>
      <c r="BD44" s="653"/>
      <c r="BE44" s="453"/>
      <c r="BF44" s="457"/>
      <c r="BG44" s="457"/>
      <c r="BH44" s="450"/>
      <c r="BI44" s="450"/>
      <c r="BJ44" s="730"/>
      <c r="BK44" s="457"/>
      <c r="BL44" s="457"/>
      <c r="BM44" s="450"/>
      <c r="BN44" s="450"/>
      <c r="BO44" s="453"/>
      <c r="BP44" s="457"/>
      <c r="BQ44" s="457"/>
      <c r="BR44" s="450"/>
      <c r="BS44" s="450"/>
      <c r="BT44" s="453"/>
      <c r="BU44" s="457"/>
      <c r="BV44" s="457"/>
      <c r="BW44" s="450"/>
      <c r="BX44" s="450"/>
      <c r="BY44" s="453"/>
      <c r="BZ44" s="531"/>
      <c r="CA44" s="5"/>
      <c r="CB44" s="5"/>
      <c r="CC44" s="5"/>
      <c r="CD44" s="5"/>
      <c r="CE44" s="5"/>
      <c r="CF44" s="5"/>
      <c r="CG44" s="6"/>
      <c r="CH44" s="6"/>
      <c r="CI44" s="6"/>
      <c r="CJ44" s="6"/>
    </row>
    <row r="45" spans="1:88" s="44" customFormat="1" ht="25.5" x14ac:dyDescent="0.25">
      <c r="A45" s="5"/>
      <c r="B45" s="132"/>
      <c r="C45" s="167"/>
      <c r="D45" s="822"/>
      <c r="E45" s="162"/>
      <c r="F45" s="130"/>
      <c r="G45" s="151"/>
      <c r="H45" s="531"/>
      <c r="I45" s="717"/>
      <c r="J45" s="531"/>
      <c r="K45" s="531"/>
      <c r="L45" s="531"/>
      <c r="M45" s="531"/>
      <c r="N45" s="531"/>
      <c r="O45" s="531"/>
      <c r="P45" s="560"/>
      <c r="Q45" s="549"/>
      <c r="R45" s="563"/>
      <c r="S45" s="549"/>
      <c r="T45" s="563"/>
      <c r="U45" s="549"/>
      <c r="V45" s="563"/>
      <c r="W45" s="549"/>
      <c r="X45" s="563"/>
      <c r="Y45" s="531"/>
      <c r="Z45" s="453"/>
      <c r="AA45" s="531"/>
      <c r="AB45" s="453"/>
      <c r="AC45" s="531"/>
      <c r="AD45" s="453"/>
      <c r="AE45" s="371"/>
      <c r="AF45" s="27" t="s">
        <v>90</v>
      </c>
      <c r="AG45" s="59">
        <v>5.5555555555555552E-2</v>
      </c>
      <c r="AH45" s="54">
        <v>1</v>
      </c>
      <c r="AI45" s="414" t="s">
        <v>402</v>
      </c>
      <c r="AJ45" s="106" t="s">
        <v>189</v>
      </c>
      <c r="AK45" s="94" t="s">
        <v>180</v>
      </c>
      <c r="AL45" s="274"/>
      <c r="AM45" s="531"/>
      <c r="AN45" s="531"/>
      <c r="AO45" s="595"/>
      <c r="AP45" s="531"/>
      <c r="AQ45" s="532"/>
      <c r="AR45" s="532"/>
      <c r="AS45" s="532"/>
      <c r="AT45" s="532"/>
      <c r="AU45" s="451"/>
      <c r="AV45" s="728"/>
      <c r="AW45" s="654"/>
      <c r="AX45" s="450"/>
      <c r="AY45" s="653"/>
      <c r="AZ45" s="453"/>
      <c r="BA45" s="852"/>
      <c r="BB45" s="654"/>
      <c r="BC45" s="450"/>
      <c r="BD45" s="653"/>
      <c r="BE45" s="453"/>
      <c r="BF45" s="456"/>
      <c r="BG45" s="456"/>
      <c r="BH45" s="450"/>
      <c r="BI45" s="450"/>
      <c r="BJ45" s="730"/>
      <c r="BK45" s="456"/>
      <c r="BL45" s="456"/>
      <c r="BM45" s="450"/>
      <c r="BN45" s="450"/>
      <c r="BO45" s="453"/>
      <c r="BP45" s="456"/>
      <c r="BQ45" s="456"/>
      <c r="BR45" s="450"/>
      <c r="BS45" s="450"/>
      <c r="BT45" s="453"/>
      <c r="BU45" s="456"/>
      <c r="BV45" s="456"/>
      <c r="BW45" s="450"/>
      <c r="BX45" s="450"/>
      <c r="BY45" s="453"/>
      <c r="BZ45" s="531"/>
      <c r="CA45" s="5"/>
      <c r="CB45" s="5"/>
      <c r="CC45" s="5"/>
      <c r="CD45" s="5"/>
      <c r="CE45" s="5"/>
      <c r="CF45" s="5"/>
      <c r="CG45" s="6"/>
      <c r="CH45" s="6"/>
      <c r="CI45" s="6"/>
      <c r="CJ45" s="6"/>
    </row>
    <row r="46" spans="1:88" s="44" customFormat="1" ht="25.5" customHeight="1" x14ac:dyDescent="0.25">
      <c r="A46" s="5"/>
      <c r="B46" s="132"/>
      <c r="C46" s="167"/>
      <c r="D46" s="822"/>
      <c r="E46" s="162"/>
      <c r="F46" s="130"/>
      <c r="G46" s="151"/>
      <c r="H46" s="531"/>
      <c r="I46" s="717"/>
      <c r="J46" s="531"/>
      <c r="K46" s="531"/>
      <c r="L46" s="531"/>
      <c r="M46" s="531"/>
      <c r="N46" s="531"/>
      <c r="O46" s="531"/>
      <c r="P46" s="560"/>
      <c r="Q46" s="549"/>
      <c r="R46" s="563"/>
      <c r="S46" s="549"/>
      <c r="T46" s="563"/>
      <c r="U46" s="549"/>
      <c r="V46" s="563"/>
      <c r="W46" s="549"/>
      <c r="X46" s="563"/>
      <c r="Y46" s="531"/>
      <c r="Z46" s="453"/>
      <c r="AA46" s="531"/>
      <c r="AB46" s="453"/>
      <c r="AC46" s="531"/>
      <c r="AD46" s="453"/>
      <c r="AE46" s="371"/>
      <c r="AF46" s="27" t="s">
        <v>91</v>
      </c>
      <c r="AG46" s="59">
        <v>5.5555555555555552E-2</v>
      </c>
      <c r="AH46" s="54">
        <v>1</v>
      </c>
      <c r="AI46" s="414" t="s">
        <v>402</v>
      </c>
      <c r="AJ46" s="106" t="s">
        <v>190</v>
      </c>
      <c r="AK46" s="94" t="s">
        <v>180</v>
      </c>
      <c r="AL46" s="274"/>
      <c r="AM46" s="531"/>
      <c r="AN46" s="531"/>
      <c r="AO46" s="595"/>
      <c r="AP46" s="531"/>
      <c r="AQ46" s="610" t="s">
        <v>239</v>
      </c>
      <c r="AR46" s="610" t="s">
        <v>240</v>
      </c>
      <c r="AS46" s="530" t="s">
        <v>237</v>
      </c>
      <c r="AT46" s="530" t="s">
        <v>238</v>
      </c>
      <c r="AU46" s="449">
        <v>12711473</v>
      </c>
      <c r="AV46" s="726">
        <v>12711473</v>
      </c>
      <c r="AW46" s="652">
        <v>0</v>
      </c>
      <c r="AX46" s="450"/>
      <c r="AY46" s="653"/>
      <c r="AZ46" s="453"/>
      <c r="BA46" s="851">
        <v>12711473</v>
      </c>
      <c r="BB46" s="652">
        <v>0</v>
      </c>
      <c r="BC46" s="450"/>
      <c r="BD46" s="653"/>
      <c r="BE46" s="453"/>
      <c r="BF46" s="455">
        <v>12711473</v>
      </c>
      <c r="BG46" s="455">
        <v>0</v>
      </c>
      <c r="BH46" s="450"/>
      <c r="BI46" s="450"/>
      <c r="BJ46" s="730"/>
      <c r="BK46" s="455">
        <v>12711473</v>
      </c>
      <c r="BL46" s="455">
        <v>0</v>
      </c>
      <c r="BM46" s="450"/>
      <c r="BN46" s="450"/>
      <c r="BO46" s="453"/>
      <c r="BP46" s="455">
        <v>12711473</v>
      </c>
      <c r="BQ46" s="455">
        <v>0</v>
      </c>
      <c r="BR46" s="450"/>
      <c r="BS46" s="450"/>
      <c r="BT46" s="453"/>
      <c r="BU46" s="455">
        <v>12711473</v>
      </c>
      <c r="BV46" s="455"/>
      <c r="BW46" s="450"/>
      <c r="BX46" s="450"/>
      <c r="BY46" s="453"/>
      <c r="BZ46" s="531"/>
      <c r="CA46" s="5"/>
      <c r="CB46" s="5"/>
      <c r="CC46" s="41"/>
      <c r="CD46" s="5"/>
      <c r="CE46" s="5"/>
      <c r="CF46" s="5"/>
      <c r="CG46" s="6"/>
      <c r="CH46" s="6"/>
      <c r="CI46" s="6"/>
      <c r="CJ46" s="6"/>
    </row>
    <row r="47" spans="1:88" s="44" customFormat="1" ht="25.5" x14ac:dyDescent="0.25">
      <c r="A47" s="5"/>
      <c r="B47" s="132"/>
      <c r="C47" s="167"/>
      <c r="D47" s="822"/>
      <c r="E47" s="162"/>
      <c r="F47" s="130"/>
      <c r="G47" s="151"/>
      <c r="H47" s="531"/>
      <c r="I47" s="717"/>
      <c r="J47" s="531"/>
      <c r="K47" s="531"/>
      <c r="L47" s="531"/>
      <c r="M47" s="531"/>
      <c r="N47" s="531"/>
      <c r="O47" s="531"/>
      <c r="P47" s="560"/>
      <c r="Q47" s="549"/>
      <c r="R47" s="563"/>
      <c r="S47" s="549"/>
      <c r="T47" s="563"/>
      <c r="U47" s="549"/>
      <c r="V47" s="563"/>
      <c r="W47" s="549"/>
      <c r="X47" s="563"/>
      <c r="Y47" s="531"/>
      <c r="Z47" s="453"/>
      <c r="AA47" s="531"/>
      <c r="AB47" s="453"/>
      <c r="AC47" s="531"/>
      <c r="AD47" s="453"/>
      <c r="AE47" s="371"/>
      <c r="AF47" s="27" t="s">
        <v>92</v>
      </c>
      <c r="AG47" s="59">
        <v>5.5555555555555552E-2</v>
      </c>
      <c r="AH47" s="54">
        <v>1</v>
      </c>
      <c r="AI47" s="414" t="s">
        <v>402</v>
      </c>
      <c r="AJ47" s="106" t="s">
        <v>191</v>
      </c>
      <c r="AK47" s="94" t="s">
        <v>180</v>
      </c>
      <c r="AL47" s="274"/>
      <c r="AM47" s="531"/>
      <c r="AN47" s="531"/>
      <c r="AO47" s="595"/>
      <c r="AP47" s="531"/>
      <c r="AQ47" s="611"/>
      <c r="AR47" s="611"/>
      <c r="AS47" s="531"/>
      <c r="AT47" s="531"/>
      <c r="AU47" s="450"/>
      <c r="AV47" s="727"/>
      <c r="AW47" s="653"/>
      <c r="AX47" s="450"/>
      <c r="AY47" s="653"/>
      <c r="AZ47" s="453"/>
      <c r="BA47" s="712"/>
      <c r="BB47" s="653"/>
      <c r="BC47" s="450"/>
      <c r="BD47" s="653"/>
      <c r="BE47" s="453"/>
      <c r="BF47" s="457"/>
      <c r="BG47" s="457"/>
      <c r="BH47" s="450"/>
      <c r="BI47" s="450"/>
      <c r="BJ47" s="730"/>
      <c r="BK47" s="457"/>
      <c r="BL47" s="457"/>
      <c r="BM47" s="450"/>
      <c r="BN47" s="450"/>
      <c r="BO47" s="453"/>
      <c r="BP47" s="457"/>
      <c r="BQ47" s="457"/>
      <c r="BR47" s="450"/>
      <c r="BS47" s="450"/>
      <c r="BT47" s="453"/>
      <c r="BU47" s="457"/>
      <c r="BV47" s="457"/>
      <c r="BW47" s="450"/>
      <c r="BX47" s="450"/>
      <c r="BY47" s="453"/>
      <c r="BZ47" s="531"/>
      <c r="CA47" s="5"/>
      <c r="CB47" s="5"/>
      <c r="CC47" s="41"/>
      <c r="CD47" s="5"/>
      <c r="CE47" s="5"/>
      <c r="CF47" s="5"/>
      <c r="CG47" s="6"/>
      <c r="CH47" s="6"/>
      <c r="CI47" s="6"/>
      <c r="CJ47" s="6"/>
    </row>
    <row r="48" spans="1:88" s="44" customFormat="1" ht="25.5" x14ac:dyDescent="0.25">
      <c r="A48" s="5"/>
      <c r="B48" s="132"/>
      <c r="C48" s="167"/>
      <c r="D48" s="822"/>
      <c r="E48" s="162"/>
      <c r="F48" s="130"/>
      <c r="G48" s="151"/>
      <c r="H48" s="531"/>
      <c r="I48" s="717"/>
      <c r="J48" s="531"/>
      <c r="K48" s="531"/>
      <c r="L48" s="531"/>
      <c r="M48" s="531"/>
      <c r="N48" s="531"/>
      <c r="O48" s="531"/>
      <c r="P48" s="560"/>
      <c r="Q48" s="549"/>
      <c r="R48" s="563"/>
      <c r="S48" s="549"/>
      <c r="T48" s="563"/>
      <c r="U48" s="549"/>
      <c r="V48" s="563"/>
      <c r="W48" s="549"/>
      <c r="X48" s="563"/>
      <c r="Y48" s="531"/>
      <c r="Z48" s="453"/>
      <c r="AA48" s="531"/>
      <c r="AB48" s="453"/>
      <c r="AC48" s="531"/>
      <c r="AD48" s="453"/>
      <c r="AE48" s="371"/>
      <c r="AF48" s="27" t="s">
        <v>93</v>
      </c>
      <c r="AG48" s="59">
        <v>5.5555555555555552E-2</v>
      </c>
      <c r="AH48" s="54">
        <v>1</v>
      </c>
      <c r="AI48" s="414" t="s">
        <v>402</v>
      </c>
      <c r="AJ48" s="106" t="s">
        <v>192</v>
      </c>
      <c r="AK48" s="94" t="s">
        <v>180</v>
      </c>
      <c r="AL48" s="274"/>
      <c r="AM48" s="531"/>
      <c r="AN48" s="531"/>
      <c r="AO48" s="595"/>
      <c r="AP48" s="531"/>
      <c r="AQ48" s="611"/>
      <c r="AR48" s="611"/>
      <c r="AS48" s="531"/>
      <c r="AT48" s="531"/>
      <c r="AU48" s="450"/>
      <c r="AV48" s="727"/>
      <c r="AW48" s="653"/>
      <c r="AX48" s="450"/>
      <c r="AY48" s="653"/>
      <c r="AZ48" s="453"/>
      <c r="BA48" s="712"/>
      <c r="BB48" s="653"/>
      <c r="BC48" s="450"/>
      <c r="BD48" s="653"/>
      <c r="BE48" s="453"/>
      <c r="BF48" s="457"/>
      <c r="BG48" s="457"/>
      <c r="BH48" s="450"/>
      <c r="BI48" s="450"/>
      <c r="BJ48" s="730"/>
      <c r="BK48" s="457"/>
      <c r="BL48" s="457"/>
      <c r="BM48" s="450"/>
      <c r="BN48" s="450"/>
      <c r="BO48" s="453"/>
      <c r="BP48" s="457"/>
      <c r="BQ48" s="457"/>
      <c r="BR48" s="450"/>
      <c r="BS48" s="450"/>
      <c r="BT48" s="453"/>
      <c r="BU48" s="457"/>
      <c r="BV48" s="457"/>
      <c r="BW48" s="450"/>
      <c r="BX48" s="450"/>
      <c r="BY48" s="453"/>
      <c r="BZ48" s="531"/>
      <c r="CA48" s="5"/>
      <c r="CB48" s="5"/>
      <c r="CC48" s="41"/>
      <c r="CD48" s="5"/>
      <c r="CE48" s="5"/>
      <c r="CF48" s="5"/>
      <c r="CG48" s="6"/>
      <c r="CH48" s="6"/>
      <c r="CI48" s="6"/>
      <c r="CJ48" s="6"/>
    </row>
    <row r="49" spans="1:88" s="44" customFormat="1" ht="29.25" customHeight="1" x14ac:dyDescent="0.25">
      <c r="A49" s="5"/>
      <c r="B49" s="132"/>
      <c r="C49" s="167"/>
      <c r="D49" s="822"/>
      <c r="E49" s="162"/>
      <c r="F49" s="130"/>
      <c r="G49" s="151"/>
      <c r="H49" s="531"/>
      <c r="I49" s="717"/>
      <c r="J49" s="531"/>
      <c r="K49" s="531"/>
      <c r="L49" s="531"/>
      <c r="M49" s="531"/>
      <c r="N49" s="531"/>
      <c r="O49" s="531"/>
      <c r="P49" s="560"/>
      <c r="Q49" s="549"/>
      <c r="R49" s="563"/>
      <c r="S49" s="549"/>
      <c r="T49" s="563"/>
      <c r="U49" s="549"/>
      <c r="V49" s="563"/>
      <c r="W49" s="549"/>
      <c r="X49" s="563"/>
      <c r="Y49" s="531"/>
      <c r="Z49" s="453"/>
      <c r="AA49" s="531"/>
      <c r="AB49" s="453"/>
      <c r="AC49" s="531"/>
      <c r="AD49" s="453"/>
      <c r="AE49" s="371"/>
      <c r="AF49" s="27" t="s">
        <v>94</v>
      </c>
      <c r="AG49" s="59">
        <v>5.5555555555555552E-2</v>
      </c>
      <c r="AH49" s="54">
        <v>1</v>
      </c>
      <c r="AI49" s="414" t="s">
        <v>402</v>
      </c>
      <c r="AJ49" s="106" t="s">
        <v>193</v>
      </c>
      <c r="AK49" s="94" t="s">
        <v>180</v>
      </c>
      <c r="AL49" s="274"/>
      <c r="AM49" s="531"/>
      <c r="AN49" s="531"/>
      <c r="AO49" s="595"/>
      <c r="AP49" s="531"/>
      <c r="AQ49" s="611"/>
      <c r="AR49" s="611"/>
      <c r="AS49" s="531"/>
      <c r="AT49" s="531"/>
      <c r="AU49" s="450"/>
      <c r="AV49" s="727"/>
      <c r="AW49" s="653"/>
      <c r="AX49" s="450"/>
      <c r="AY49" s="653"/>
      <c r="AZ49" s="453"/>
      <c r="BA49" s="712"/>
      <c r="BB49" s="653"/>
      <c r="BC49" s="450"/>
      <c r="BD49" s="653"/>
      <c r="BE49" s="453"/>
      <c r="BF49" s="457"/>
      <c r="BG49" s="457"/>
      <c r="BH49" s="450"/>
      <c r="BI49" s="450"/>
      <c r="BJ49" s="730"/>
      <c r="BK49" s="457"/>
      <c r="BL49" s="457"/>
      <c r="BM49" s="450"/>
      <c r="BN49" s="450"/>
      <c r="BO49" s="453"/>
      <c r="BP49" s="457"/>
      <c r="BQ49" s="457"/>
      <c r="BR49" s="450"/>
      <c r="BS49" s="450"/>
      <c r="BT49" s="453"/>
      <c r="BU49" s="457"/>
      <c r="BV49" s="457"/>
      <c r="BW49" s="450"/>
      <c r="BX49" s="450"/>
      <c r="BY49" s="453"/>
      <c r="BZ49" s="531"/>
      <c r="CA49" s="5"/>
      <c r="CB49" s="5"/>
      <c r="CC49" s="41"/>
      <c r="CD49" s="5"/>
      <c r="CE49" s="5"/>
      <c r="CF49" s="5"/>
      <c r="CG49" s="6"/>
      <c r="CH49" s="6"/>
      <c r="CI49" s="6"/>
      <c r="CJ49" s="6"/>
    </row>
    <row r="50" spans="1:88" s="44" customFormat="1" ht="25.5" x14ac:dyDescent="0.25">
      <c r="A50" s="5"/>
      <c r="B50" s="132"/>
      <c r="C50" s="167"/>
      <c r="D50" s="822"/>
      <c r="E50" s="162"/>
      <c r="F50" s="130"/>
      <c r="G50" s="151"/>
      <c r="H50" s="531"/>
      <c r="I50" s="717"/>
      <c r="J50" s="531"/>
      <c r="K50" s="531"/>
      <c r="L50" s="531"/>
      <c r="M50" s="531"/>
      <c r="N50" s="531"/>
      <c r="O50" s="531"/>
      <c r="P50" s="560"/>
      <c r="Q50" s="549"/>
      <c r="R50" s="563"/>
      <c r="S50" s="549"/>
      <c r="T50" s="563"/>
      <c r="U50" s="549"/>
      <c r="V50" s="563"/>
      <c r="W50" s="549"/>
      <c r="X50" s="563"/>
      <c r="Y50" s="531"/>
      <c r="Z50" s="453"/>
      <c r="AA50" s="531"/>
      <c r="AB50" s="453"/>
      <c r="AC50" s="531"/>
      <c r="AD50" s="453"/>
      <c r="AE50" s="371"/>
      <c r="AF50" s="27" t="s">
        <v>95</v>
      </c>
      <c r="AG50" s="59">
        <v>5.5555555555555552E-2</v>
      </c>
      <c r="AH50" s="54">
        <v>1</v>
      </c>
      <c r="AI50" s="414" t="s">
        <v>402</v>
      </c>
      <c r="AJ50" s="106" t="s">
        <v>294</v>
      </c>
      <c r="AK50" s="94" t="s">
        <v>180</v>
      </c>
      <c r="AL50" s="274"/>
      <c r="AM50" s="531"/>
      <c r="AN50" s="531"/>
      <c r="AO50" s="595"/>
      <c r="AP50" s="531"/>
      <c r="AQ50" s="611"/>
      <c r="AR50" s="611"/>
      <c r="AS50" s="531"/>
      <c r="AT50" s="531"/>
      <c r="AU50" s="450"/>
      <c r="AV50" s="727"/>
      <c r="AW50" s="653"/>
      <c r="AX50" s="450"/>
      <c r="AY50" s="653"/>
      <c r="AZ50" s="453"/>
      <c r="BA50" s="712"/>
      <c r="BB50" s="653"/>
      <c r="BC50" s="450"/>
      <c r="BD50" s="653"/>
      <c r="BE50" s="453"/>
      <c r="BF50" s="457"/>
      <c r="BG50" s="457"/>
      <c r="BH50" s="450"/>
      <c r="BI50" s="450"/>
      <c r="BJ50" s="730"/>
      <c r="BK50" s="457"/>
      <c r="BL50" s="457"/>
      <c r="BM50" s="450"/>
      <c r="BN50" s="450"/>
      <c r="BO50" s="453"/>
      <c r="BP50" s="457"/>
      <c r="BQ50" s="457"/>
      <c r="BR50" s="450"/>
      <c r="BS50" s="450"/>
      <c r="BT50" s="453"/>
      <c r="BU50" s="457"/>
      <c r="BV50" s="457"/>
      <c r="BW50" s="450"/>
      <c r="BX50" s="450"/>
      <c r="BY50" s="453"/>
      <c r="BZ50" s="531"/>
      <c r="CA50" s="5"/>
      <c r="CB50" s="5"/>
      <c r="CC50" s="41"/>
      <c r="CD50" s="5"/>
      <c r="CE50" s="5"/>
      <c r="CF50" s="5"/>
      <c r="CG50" s="6"/>
      <c r="CH50" s="6"/>
      <c r="CI50" s="6"/>
      <c r="CJ50" s="6"/>
    </row>
    <row r="51" spans="1:88" s="44" customFormat="1" ht="25.5" x14ac:dyDescent="0.25">
      <c r="A51" s="5"/>
      <c r="B51" s="132"/>
      <c r="C51" s="167"/>
      <c r="D51" s="822"/>
      <c r="E51" s="162"/>
      <c r="F51" s="130"/>
      <c r="G51" s="151"/>
      <c r="H51" s="531"/>
      <c r="I51" s="717"/>
      <c r="J51" s="531"/>
      <c r="K51" s="531"/>
      <c r="L51" s="531"/>
      <c r="M51" s="531"/>
      <c r="N51" s="531"/>
      <c r="O51" s="531"/>
      <c r="P51" s="560"/>
      <c r="Q51" s="549"/>
      <c r="R51" s="563"/>
      <c r="S51" s="549"/>
      <c r="T51" s="563"/>
      <c r="U51" s="549"/>
      <c r="V51" s="563"/>
      <c r="W51" s="549"/>
      <c r="X51" s="563"/>
      <c r="Y51" s="531"/>
      <c r="Z51" s="453"/>
      <c r="AA51" s="531"/>
      <c r="AB51" s="453"/>
      <c r="AC51" s="531"/>
      <c r="AD51" s="453"/>
      <c r="AE51" s="371"/>
      <c r="AF51" s="27" t="s">
        <v>96</v>
      </c>
      <c r="AG51" s="59">
        <v>5.5555555555555552E-2</v>
      </c>
      <c r="AH51" s="54">
        <v>1</v>
      </c>
      <c r="AI51" s="414" t="s">
        <v>402</v>
      </c>
      <c r="AJ51" s="106" t="s">
        <v>194</v>
      </c>
      <c r="AK51" s="94" t="s">
        <v>180</v>
      </c>
      <c r="AL51" s="274"/>
      <c r="AM51" s="531"/>
      <c r="AN51" s="531"/>
      <c r="AO51" s="595"/>
      <c r="AP51" s="531"/>
      <c r="AQ51" s="611"/>
      <c r="AR51" s="611"/>
      <c r="AS51" s="531"/>
      <c r="AT51" s="531"/>
      <c r="AU51" s="450"/>
      <c r="AV51" s="727"/>
      <c r="AW51" s="653"/>
      <c r="AX51" s="450"/>
      <c r="AY51" s="653"/>
      <c r="AZ51" s="453"/>
      <c r="BA51" s="712"/>
      <c r="BB51" s="653"/>
      <c r="BC51" s="450"/>
      <c r="BD51" s="653"/>
      <c r="BE51" s="453"/>
      <c r="BF51" s="457"/>
      <c r="BG51" s="457"/>
      <c r="BH51" s="450"/>
      <c r="BI51" s="450"/>
      <c r="BJ51" s="730"/>
      <c r="BK51" s="457"/>
      <c r="BL51" s="457"/>
      <c r="BM51" s="450"/>
      <c r="BN51" s="450"/>
      <c r="BO51" s="453"/>
      <c r="BP51" s="457"/>
      <c r="BQ51" s="457"/>
      <c r="BR51" s="450"/>
      <c r="BS51" s="450"/>
      <c r="BT51" s="453"/>
      <c r="BU51" s="457"/>
      <c r="BV51" s="457"/>
      <c r="BW51" s="450"/>
      <c r="BX51" s="450"/>
      <c r="BY51" s="453"/>
      <c r="BZ51" s="531"/>
      <c r="CA51" s="5"/>
      <c r="CB51" s="5"/>
      <c r="CC51" s="41"/>
      <c r="CD51" s="5"/>
      <c r="CE51" s="5"/>
      <c r="CF51" s="5"/>
      <c r="CG51" s="6"/>
      <c r="CH51" s="6"/>
      <c r="CI51" s="6"/>
      <c r="CJ51" s="6"/>
    </row>
    <row r="52" spans="1:88" s="44" customFormat="1" ht="25.5" x14ac:dyDescent="0.25">
      <c r="A52" s="5"/>
      <c r="B52" s="132"/>
      <c r="C52" s="167"/>
      <c r="D52" s="822"/>
      <c r="E52" s="162"/>
      <c r="F52" s="130"/>
      <c r="G52" s="151"/>
      <c r="H52" s="531"/>
      <c r="I52" s="717"/>
      <c r="J52" s="531"/>
      <c r="K52" s="531"/>
      <c r="L52" s="531"/>
      <c r="M52" s="531"/>
      <c r="N52" s="531"/>
      <c r="O52" s="531"/>
      <c r="P52" s="560"/>
      <c r="Q52" s="549"/>
      <c r="R52" s="563"/>
      <c r="S52" s="549"/>
      <c r="T52" s="563"/>
      <c r="U52" s="549"/>
      <c r="V52" s="563"/>
      <c r="W52" s="549"/>
      <c r="X52" s="563"/>
      <c r="Y52" s="531"/>
      <c r="Z52" s="453"/>
      <c r="AA52" s="531"/>
      <c r="AB52" s="453"/>
      <c r="AC52" s="531"/>
      <c r="AD52" s="453"/>
      <c r="AE52" s="371"/>
      <c r="AF52" s="27" t="s">
        <v>97</v>
      </c>
      <c r="AG52" s="59">
        <v>5.5555555555555552E-2</v>
      </c>
      <c r="AH52" s="54">
        <v>1</v>
      </c>
      <c r="AI52" s="414" t="s">
        <v>402</v>
      </c>
      <c r="AJ52" s="106" t="s">
        <v>195</v>
      </c>
      <c r="AK52" s="94" t="s">
        <v>180</v>
      </c>
      <c r="AL52" s="274"/>
      <c r="AM52" s="531"/>
      <c r="AN52" s="531"/>
      <c r="AO52" s="595"/>
      <c r="AP52" s="531"/>
      <c r="AQ52" s="611"/>
      <c r="AR52" s="611"/>
      <c r="AS52" s="531"/>
      <c r="AT52" s="531"/>
      <c r="AU52" s="450"/>
      <c r="AV52" s="727"/>
      <c r="AW52" s="653"/>
      <c r="AX52" s="450"/>
      <c r="AY52" s="653"/>
      <c r="AZ52" s="453"/>
      <c r="BA52" s="712"/>
      <c r="BB52" s="653"/>
      <c r="BC52" s="450"/>
      <c r="BD52" s="653"/>
      <c r="BE52" s="453"/>
      <c r="BF52" s="457"/>
      <c r="BG52" s="457"/>
      <c r="BH52" s="450"/>
      <c r="BI52" s="450"/>
      <c r="BJ52" s="730"/>
      <c r="BK52" s="457"/>
      <c r="BL52" s="457"/>
      <c r="BM52" s="450"/>
      <c r="BN52" s="450"/>
      <c r="BO52" s="453"/>
      <c r="BP52" s="457"/>
      <c r="BQ52" s="457"/>
      <c r="BR52" s="450"/>
      <c r="BS52" s="450"/>
      <c r="BT52" s="453"/>
      <c r="BU52" s="457"/>
      <c r="BV52" s="457"/>
      <c r="BW52" s="450"/>
      <c r="BX52" s="450"/>
      <c r="BY52" s="453"/>
      <c r="BZ52" s="531"/>
      <c r="CA52" s="5"/>
      <c r="CB52" s="5"/>
      <c r="CC52" s="41"/>
      <c r="CD52" s="5"/>
      <c r="CE52" s="5"/>
      <c r="CF52" s="5"/>
      <c r="CG52" s="6"/>
      <c r="CH52" s="6"/>
      <c r="CI52" s="6"/>
      <c r="CJ52" s="6"/>
    </row>
    <row r="53" spans="1:88" s="44" customFormat="1" ht="25.5" x14ac:dyDescent="0.25">
      <c r="A53" s="5"/>
      <c r="B53" s="132"/>
      <c r="C53" s="167"/>
      <c r="D53" s="822"/>
      <c r="E53" s="162"/>
      <c r="F53" s="130"/>
      <c r="G53" s="151"/>
      <c r="H53" s="531"/>
      <c r="I53" s="717"/>
      <c r="J53" s="531"/>
      <c r="K53" s="531"/>
      <c r="L53" s="531"/>
      <c r="M53" s="531"/>
      <c r="N53" s="531"/>
      <c r="O53" s="531"/>
      <c r="P53" s="560"/>
      <c r="Q53" s="549"/>
      <c r="R53" s="563"/>
      <c r="S53" s="549"/>
      <c r="T53" s="563"/>
      <c r="U53" s="549"/>
      <c r="V53" s="563"/>
      <c r="W53" s="549"/>
      <c r="X53" s="563"/>
      <c r="Y53" s="531"/>
      <c r="Z53" s="453"/>
      <c r="AA53" s="531"/>
      <c r="AB53" s="453"/>
      <c r="AC53" s="531"/>
      <c r="AD53" s="453"/>
      <c r="AE53" s="371"/>
      <c r="AF53" s="27" t="s">
        <v>98</v>
      </c>
      <c r="AG53" s="59">
        <v>5.5555555555555552E-2</v>
      </c>
      <c r="AH53" s="54">
        <v>1</v>
      </c>
      <c r="AI53" s="414" t="s">
        <v>402</v>
      </c>
      <c r="AJ53" s="106" t="s">
        <v>196</v>
      </c>
      <c r="AK53" s="94" t="s">
        <v>198</v>
      </c>
      <c r="AL53" s="274"/>
      <c r="AM53" s="531"/>
      <c r="AN53" s="531"/>
      <c r="AO53" s="595"/>
      <c r="AP53" s="531"/>
      <c r="AQ53" s="611"/>
      <c r="AR53" s="611"/>
      <c r="AS53" s="531"/>
      <c r="AT53" s="531"/>
      <c r="AU53" s="450"/>
      <c r="AV53" s="727"/>
      <c r="AW53" s="653"/>
      <c r="AX53" s="450"/>
      <c r="AY53" s="653"/>
      <c r="AZ53" s="453"/>
      <c r="BA53" s="712"/>
      <c r="BB53" s="653"/>
      <c r="BC53" s="450"/>
      <c r="BD53" s="653"/>
      <c r="BE53" s="453"/>
      <c r="BF53" s="457"/>
      <c r="BG53" s="457"/>
      <c r="BH53" s="450"/>
      <c r="BI53" s="450"/>
      <c r="BJ53" s="730"/>
      <c r="BK53" s="457"/>
      <c r="BL53" s="457"/>
      <c r="BM53" s="450"/>
      <c r="BN53" s="450"/>
      <c r="BO53" s="453"/>
      <c r="BP53" s="457"/>
      <c r="BQ53" s="457"/>
      <c r="BR53" s="450"/>
      <c r="BS53" s="450"/>
      <c r="BT53" s="453"/>
      <c r="BU53" s="457"/>
      <c r="BV53" s="457"/>
      <c r="BW53" s="450"/>
      <c r="BX53" s="450"/>
      <c r="BY53" s="453"/>
      <c r="BZ53" s="531"/>
      <c r="CA53" s="5"/>
      <c r="CB53" s="5"/>
      <c r="CC53" s="41"/>
      <c r="CD53" s="5"/>
      <c r="CE53" s="5"/>
      <c r="CF53" s="5"/>
      <c r="CG53" s="6"/>
      <c r="CH53" s="6"/>
      <c r="CI53" s="6"/>
      <c r="CJ53" s="6"/>
    </row>
    <row r="54" spans="1:88" s="44" customFormat="1" ht="25.5" x14ac:dyDescent="0.25">
      <c r="A54" s="5"/>
      <c r="B54" s="132"/>
      <c r="C54" s="167"/>
      <c r="D54" s="822"/>
      <c r="E54" s="162"/>
      <c r="F54" s="130"/>
      <c r="G54" s="151"/>
      <c r="H54" s="532"/>
      <c r="I54" s="785"/>
      <c r="J54" s="532"/>
      <c r="K54" s="532"/>
      <c r="L54" s="532"/>
      <c r="M54" s="532"/>
      <c r="N54" s="532"/>
      <c r="O54" s="532"/>
      <c r="P54" s="561"/>
      <c r="Q54" s="550"/>
      <c r="R54" s="564"/>
      <c r="S54" s="550"/>
      <c r="T54" s="564"/>
      <c r="U54" s="550"/>
      <c r="V54" s="564"/>
      <c r="W54" s="550"/>
      <c r="X54" s="564"/>
      <c r="Y54" s="532"/>
      <c r="Z54" s="454"/>
      <c r="AA54" s="532"/>
      <c r="AB54" s="454"/>
      <c r="AC54" s="532"/>
      <c r="AD54" s="454"/>
      <c r="AE54" s="372"/>
      <c r="AF54" s="27" t="s">
        <v>99</v>
      </c>
      <c r="AG54" s="59">
        <v>5.5555555555555552E-2</v>
      </c>
      <c r="AH54" s="54">
        <v>1</v>
      </c>
      <c r="AI54" s="414" t="s">
        <v>402</v>
      </c>
      <c r="AJ54" s="106" t="s">
        <v>197</v>
      </c>
      <c r="AK54" s="94" t="s">
        <v>198</v>
      </c>
      <c r="AL54" s="275"/>
      <c r="AM54" s="532"/>
      <c r="AN54" s="532"/>
      <c r="AO54" s="595"/>
      <c r="AP54" s="531"/>
      <c r="AQ54" s="612"/>
      <c r="AR54" s="612"/>
      <c r="AS54" s="532"/>
      <c r="AT54" s="532"/>
      <c r="AU54" s="451"/>
      <c r="AV54" s="728"/>
      <c r="AW54" s="654"/>
      <c r="AX54" s="451"/>
      <c r="AY54" s="654"/>
      <c r="AZ54" s="454"/>
      <c r="BA54" s="852"/>
      <c r="BB54" s="654"/>
      <c r="BC54" s="451"/>
      <c r="BD54" s="654"/>
      <c r="BE54" s="454"/>
      <c r="BF54" s="456"/>
      <c r="BG54" s="456"/>
      <c r="BH54" s="451"/>
      <c r="BI54" s="451"/>
      <c r="BJ54" s="731"/>
      <c r="BK54" s="456"/>
      <c r="BL54" s="456"/>
      <c r="BM54" s="451"/>
      <c r="BN54" s="451"/>
      <c r="BO54" s="454"/>
      <c r="BP54" s="456"/>
      <c r="BQ54" s="456"/>
      <c r="BR54" s="451"/>
      <c r="BS54" s="451"/>
      <c r="BT54" s="454"/>
      <c r="BU54" s="456"/>
      <c r="BV54" s="456"/>
      <c r="BW54" s="451"/>
      <c r="BX54" s="451"/>
      <c r="BY54" s="454"/>
      <c r="BZ54" s="725"/>
      <c r="CA54" s="5"/>
      <c r="CB54" s="5"/>
      <c r="CC54" s="5"/>
      <c r="CD54" s="5"/>
      <c r="CE54" s="5"/>
      <c r="CF54" s="5"/>
      <c r="CG54" s="6"/>
      <c r="CH54" s="6"/>
      <c r="CI54" s="6"/>
      <c r="CJ54" s="6"/>
    </row>
    <row r="55" spans="1:88" s="44" customFormat="1" ht="42" customHeight="1" x14ac:dyDescent="0.25">
      <c r="A55" s="5"/>
      <c r="B55" s="132"/>
      <c r="C55" s="167"/>
      <c r="D55" s="822"/>
      <c r="E55" s="162"/>
      <c r="F55" s="130"/>
      <c r="G55" s="151"/>
      <c r="H55" s="545" t="s">
        <v>41</v>
      </c>
      <c r="I55" s="722">
        <v>0.2</v>
      </c>
      <c r="J55" s="719" t="s">
        <v>34</v>
      </c>
      <c r="K55" s="545" t="s">
        <v>42</v>
      </c>
      <c r="L55" s="545">
        <v>0</v>
      </c>
      <c r="M55" s="719">
        <v>1</v>
      </c>
      <c r="N55" s="719">
        <v>1</v>
      </c>
      <c r="O55" s="719">
        <v>1</v>
      </c>
      <c r="P55" s="503">
        <v>1</v>
      </c>
      <c r="Q55" s="506">
        <v>0</v>
      </c>
      <c r="R55" s="509">
        <v>0</v>
      </c>
      <c r="S55" s="506">
        <v>0</v>
      </c>
      <c r="T55" s="509">
        <v>0</v>
      </c>
      <c r="U55" s="506">
        <v>0</v>
      </c>
      <c r="V55" s="509">
        <v>0</v>
      </c>
      <c r="W55" s="506">
        <v>0</v>
      </c>
      <c r="X55" s="509">
        <v>0</v>
      </c>
      <c r="Y55" s="493">
        <v>0</v>
      </c>
      <c r="Z55" s="496">
        <v>0</v>
      </c>
      <c r="AA55" s="493">
        <v>7.8750000000000001E-2</v>
      </c>
      <c r="AB55" s="496">
        <v>7.8750000000000001E-2</v>
      </c>
      <c r="AC55" s="493">
        <f>AH55*AG55+AH56*AG56+AH57*AG57</f>
        <v>7.8750000000000001E-2</v>
      </c>
      <c r="AD55" s="496">
        <f>AC55/P55</f>
        <v>7.8750000000000001E-2</v>
      </c>
      <c r="AE55" s="377"/>
      <c r="AF55" s="27" t="s">
        <v>121</v>
      </c>
      <c r="AG55" s="67">
        <v>0.35</v>
      </c>
      <c r="AH55" s="55">
        <v>0</v>
      </c>
      <c r="AI55" s="414" t="s">
        <v>396</v>
      </c>
      <c r="AJ55" s="55"/>
      <c r="AK55" s="95"/>
      <c r="AL55" s="39">
        <v>18000000</v>
      </c>
      <c r="AM55" s="530" t="s">
        <v>25</v>
      </c>
      <c r="AN55" s="530" t="s">
        <v>26</v>
      </c>
      <c r="AO55" s="595"/>
      <c r="AP55" s="531"/>
      <c r="AQ55" s="610" t="s">
        <v>241</v>
      </c>
      <c r="AR55" s="530" t="s">
        <v>242</v>
      </c>
      <c r="AS55" s="530" t="s">
        <v>249</v>
      </c>
      <c r="AT55" s="530" t="s">
        <v>248</v>
      </c>
      <c r="AU55" s="609">
        <v>0</v>
      </c>
      <c r="AV55" s="641">
        <v>8010100</v>
      </c>
      <c r="AW55" s="439">
        <v>0</v>
      </c>
      <c r="AX55" s="439">
        <f>+AV55+AV58+AV60</f>
        <v>44286612</v>
      </c>
      <c r="AY55" s="439">
        <f>+AW55+AW58+AW60</f>
        <v>0</v>
      </c>
      <c r="AZ55" s="442">
        <f>+AY55/AX55</f>
        <v>0</v>
      </c>
      <c r="BA55" s="641">
        <v>8010100</v>
      </c>
      <c r="BB55" s="439">
        <v>0</v>
      </c>
      <c r="BC55" s="464">
        <f>+BA55+BA58+BA60</f>
        <v>44286612</v>
      </c>
      <c r="BD55" s="439">
        <f>+BB55+BB58+BB60</f>
        <v>0</v>
      </c>
      <c r="BE55" s="442">
        <f>+BD55/BC55</f>
        <v>0</v>
      </c>
      <c r="BF55" s="434">
        <v>8010100</v>
      </c>
      <c r="BG55" s="434">
        <v>0</v>
      </c>
      <c r="BH55" s="464">
        <f>+BF55+BF58+BF60</f>
        <v>44286612</v>
      </c>
      <c r="BI55" s="464">
        <f>+BG55+BG58+BG60</f>
        <v>11976512</v>
      </c>
      <c r="BJ55" s="616">
        <f>+BI55/BH55</f>
        <v>0.2704318858259015</v>
      </c>
      <c r="BK55" s="434">
        <v>8010100</v>
      </c>
      <c r="BL55" s="434">
        <v>0</v>
      </c>
      <c r="BM55" s="464">
        <f>+BK55+BK58+BK60</f>
        <v>44286612</v>
      </c>
      <c r="BN55" s="439">
        <f>+BL55+BL58+BL60</f>
        <v>11976512</v>
      </c>
      <c r="BO55" s="442">
        <f>+BN55/BM55</f>
        <v>0.2704318858259015</v>
      </c>
      <c r="BP55" s="434">
        <v>8010100</v>
      </c>
      <c r="BQ55" s="434">
        <v>0</v>
      </c>
      <c r="BR55" s="464">
        <f>+BP55+BP58+BP60</f>
        <v>44286612</v>
      </c>
      <c r="BS55" s="439">
        <f>+BQ55+BQ58+BQ60</f>
        <v>11976512</v>
      </c>
      <c r="BT55" s="442">
        <f>+BS55/BR55</f>
        <v>0.2704318858259015</v>
      </c>
      <c r="BU55" s="434"/>
      <c r="BV55" s="434"/>
      <c r="BW55" s="464">
        <f>+BU55+BU58+BU60</f>
        <v>23565039</v>
      </c>
      <c r="BX55" s="439">
        <f>+BV55+BV58+BV60</f>
        <v>11976512</v>
      </c>
      <c r="BY55" s="442">
        <f>+BX55/BW55</f>
        <v>0.50823221637782989</v>
      </c>
      <c r="BZ55" s="656"/>
      <c r="CA55" s="5"/>
      <c r="CB55" s="5"/>
      <c r="CC55" s="5"/>
      <c r="CD55" s="5"/>
      <c r="CE55" s="5"/>
      <c r="CF55" s="5"/>
      <c r="CG55" s="6"/>
      <c r="CH55" s="6"/>
      <c r="CI55" s="6"/>
      <c r="CJ55" s="6"/>
    </row>
    <row r="56" spans="1:88" s="44" customFormat="1" ht="48.75" customHeight="1" x14ac:dyDescent="0.25">
      <c r="A56" s="5"/>
      <c r="B56" s="132"/>
      <c r="C56" s="167"/>
      <c r="D56" s="822"/>
      <c r="E56" s="162"/>
      <c r="F56" s="130"/>
      <c r="G56" s="151"/>
      <c r="H56" s="546"/>
      <c r="I56" s="723"/>
      <c r="J56" s="720"/>
      <c r="K56" s="546"/>
      <c r="L56" s="546"/>
      <c r="M56" s="720"/>
      <c r="N56" s="720"/>
      <c r="O56" s="720"/>
      <c r="P56" s="504"/>
      <c r="Q56" s="507"/>
      <c r="R56" s="510"/>
      <c r="S56" s="507"/>
      <c r="T56" s="510"/>
      <c r="U56" s="507"/>
      <c r="V56" s="510"/>
      <c r="W56" s="507"/>
      <c r="X56" s="510"/>
      <c r="Y56" s="494"/>
      <c r="Z56" s="497"/>
      <c r="AA56" s="494"/>
      <c r="AB56" s="497"/>
      <c r="AC56" s="494"/>
      <c r="AD56" s="497"/>
      <c r="AE56" s="378"/>
      <c r="AF56" s="27" t="s">
        <v>138</v>
      </c>
      <c r="AG56" s="67">
        <v>0.2</v>
      </c>
      <c r="AH56" s="55">
        <v>0</v>
      </c>
      <c r="AI56" s="414" t="s">
        <v>396</v>
      </c>
      <c r="AJ56" s="55"/>
      <c r="AK56" s="95"/>
      <c r="AL56" s="39">
        <v>110000000</v>
      </c>
      <c r="AM56" s="531"/>
      <c r="AN56" s="531"/>
      <c r="AO56" s="595"/>
      <c r="AP56" s="531"/>
      <c r="AQ56" s="611"/>
      <c r="AR56" s="531"/>
      <c r="AS56" s="531"/>
      <c r="AT56" s="531"/>
      <c r="AU56" s="594"/>
      <c r="AV56" s="642"/>
      <c r="AW56" s="440"/>
      <c r="AX56" s="440"/>
      <c r="AY56" s="440"/>
      <c r="AZ56" s="443"/>
      <c r="BA56" s="642"/>
      <c r="BB56" s="440"/>
      <c r="BC56" s="465"/>
      <c r="BD56" s="440"/>
      <c r="BE56" s="443"/>
      <c r="BF56" s="435"/>
      <c r="BG56" s="435"/>
      <c r="BH56" s="465"/>
      <c r="BI56" s="465"/>
      <c r="BJ56" s="617"/>
      <c r="BK56" s="435"/>
      <c r="BL56" s="435"/>
      <c r="BM56" s="465"/>
      <c r="BN56" s="440"/>
      <c r="BO56" s="443"/>
      <c r="BP56" s="435"/>
      <c r="BQ56" s="435"/>
      <c r="BR56" s="465"/>
      <c r="BS56" s="440"/>
      <c r="BT56" s="443"/>
      <c r="BU56" s="435"/>
      <c r="BV56" s="435"/>
      <c r="BW56" s="465"/>
      <c r="BX56" s="440"/>
      <c r="BY56" s="443"/>
      <c r="BZ56" s="657"/>
      <c r="CA56" s="5"/>
      <c r="CB56" s="5"/>
      <c r="CC56" s="5"/>
      <c r="CD56" s="5"/>
      <c r="CE56" s="5"/>
      <c r="CF56" s="5"/>
      <c r="CG56" s="6"/>
      <c r="CH56" s="6"/>
      <c r="CI56" s="6"/>
      <c r="CJ56" s="6"/>
    </row>
    <row r="57" spans="1:88" s="44" customFormat="1" ht="56.25" customHeight="1" x14ac:dyDescent="0.25">
      <c r="A57" s="5"/>
      <c r="B57" s="132"/>
      <c r="C57" s="167"/>
      <c r="D57" s="822"/>
      <c r="E57" s="162"/>
      <c r="F57" s="130"/>
      <c r="G57" s="151"/>
      <c r="H57" s="546"/>
      <c r="I57" s="723"/>
      <c r="J57" s="720"/>
      <c r="K57" s="546"/>
      <c r="L57" s="546"/>
      <c r="M57" s="720"/>
      <c r="N57" s="720"/>
      <c r="O57" s="720"/>
      <c r="P57" s="504"/>
      <c r="Q57" s="507"/>
      <c r="R57" s="510"/>
      <c r="S57" s="507"/>
      <c r="T57" s="510"/>
      <c r="U57" s="507"/>
      <c r="V57" s="510"/>
      <c r="W57" s="507"/>
      <c r="X57" s="510"/>
      <c r="Y57" s="494"/>
      <c r="Z57" s="497"/>
      <c r="AA57" s="494"/>
      <c r="AB57" s="497"/>
      <c r="AC57" s="494"/>
      <c r="AD57" s="497"/>
      <c r="AE57" s="378"/>
      <c r="AF57" s="27" t="s">
        <v>136</v>
      </c>
      <c r="AG57" s="67">
        <v>0.45</v>
      </c>
      <c r="AH57" s="55">
        <f>AH58*AG58+AH59*AG59+AH60*AG60</f>
        <v>0.17499999999999999</v>
      </c>
      <c r="AI57" s="414"/>
      <c r="AJ57" s="54" t="s">
        <v>179</v>
      </c>
      <c r="AK57" s="95"/>
      <c r="AL57" s="39"/>
      <c r="AM57" s="531"/>
      <c r="AN57" s="531"/>
      <c r="AO57" s="595"/>
      <c r="AP57" s="531"/>
      <c r="AQ57" s="611"/>
      <c r="AR57" s="531"/>
      <c r="AS57" s="531"/>
      <c r="AT57" s="531"/>
      <c r="AU57" s="594"/>
      <c r="AV57" s="642"/>
      <c r="AW57" s="440"/>
      <c r="AX57" s="440"/>
      <c r="AY57" s="440"/>
      <c r="AZ57" s="443"/>
      <c r="BA57" s="642"/>
      <c r="BB57" s="467"/>
      <c r="BC57" s="465"/>
      <c r="BD57" s="440"/>
      <c r="BE57" s="443"/>
      <c r="BF57" s="435"/>
      <c r="BG57" s="448"/>
      <c r="BH57" s="465"/>
      <c r="BI57" s="465"/>
      <c r="BJ57" s="617"/>
      <c r="BK57" s="435"/>
      <c r="BL57" s="448"/>
      <c r="BM57" s="465"/>
      <c r="BN57" s="440"/>
      <c r="BO57" s="443"/>
      <c r="BP57" s="435"/>
      <c r="BQ57" s="448"/>
      <c r="BR57" s="465"/>
      <c r="BS57" s="440"/>
      <c r="BT57" s="443"/>
      <c r="BU57" s="435"/>
      <c r="BV57" s="448"/>
      <c r="BW57" s="465"/>
      <c r="BX57" s="440"/>
      <c r="BY57" s="443"/>
      <c r="BZ57" s="657"/>
      <c r="CA57" s="5"/>
      <c r="CB57" s="5"/>
      <c r="CC57" s="30"/>
      <c r="CD57" s="5"/>
      <c r="CE57" s="5"/>
      <c r="CF57" s="5"/>
      <c r="CG57" s="6"/>
      <c r="CH57" s="6"/>
      <c r="CI57" s="6"/>
      <c r="CJ57" s="6"/>
    </row>
    <row r="58" spans="1:88" s="44" customFormat="1" ht="57.75" customHeight="1" x14ac:dyDescent="0.25">
      <c r="A58" s="5"/>
      <c r="B58" s="132"/>
      <c r="C58" s="167"/>
      <c r="D58" s="822"/>
      <c r="E58" s="162"/>
      <c r="F58" s="130"/>
      <c r="G58" s="151"/>
      <c r="H58" s="546"/>
      <c r="I58" s="723"/>
      <c r="J58" s="720"/>
      <c r="K58" s="546"/>
      <c r="L58" s="546"/>
      <c r="M58" s="720"/>
      <c r="N58" s="720"/>
      <c r="O58" s="720"/>
      <c r="P58" s="504"/>
      <c r="Q58" s="507"/>
      <c r="R58" s="510"/>
      <c r="S58" s="507"/>
      <c r="T58" s="510"/>
      <c r="U58" s="507"/>
      <c r="V58" s="510"/>
      <c r="W58" s="507"/>
      <c r="X58" s="510"/>
      <c r="Y58" s="494"/>
      <c r="Z58" s="497"/>
      <c r="AA58" s="494"/>
      <c r="AB58" s="497"/>
      <c r="AC58" s="494"/>
      <c r="AD58" s="497"/>
      <c r="AE58" s="378"/>
      <c r="AF58" s="27" t="s">
        <v>137</v>
      </c>
      <c r="AG58" s="189">
        <v>0.35</v>
      </c>
      <c r="AH58" s="54">
        <v>0.5</v>
      </c>
      <c r="AI58" s="414" t="s">
        <v>403</v>
      </c>
      <c r="AJ58" s="54" t="s">
        <v>377</v>
      </c>
      <c r="AK58" s="95" t="s">
        <v>378</v>
      </c>
      <c r="AL58" s="39">
        <v>35570000</v>
      </c>
      <c r="AM58" s="531"/>
      <c r="AN58" s="531"/>
      <c r="AO58" s="595"/>
      <c r="AP58" s="531"/>
      <c r="AQ58" s="531" t="s">
        <v>243</v>
      </c>
      <c r="AR58" s="531" t="s">
        <v>244</v>
      </c>
      <c r="AS58" s="713" t="s">
        <v>247</v>
      </c>
      <c r="AT58" s="531" t="s">
        <v>246</v>
      </c>
      <c r="AU58" s="653">
        <v>11976512</v>
      </c>
      <c r="AV58" s="712">
        <v>11976512</v>
      </c>
      <c r="AW58" s="653">
        <v>0</v>
      </c>
      <c r="AX58" s="440"/>
      <c r="AY58" s="440"/>
      <c r="AZ58" s="443"/>
      <c r="BA58" s="712">
        <v>11976512</v>
      </c>
      <c r="BB58" s="652">
        <v>0</v>
      </c>
      <c r="BC58" s="465"/>
      <c r="BD58" s="440"/>
      <c r="BE58" s="443"/>
      <c r="BF58" s="457">
        <v>11976512</v>
      </c>
      <c r="BG58" s="455">
        <v>11976512</v>
      </c>
      <c r="BH58" s="465"/>
      <c r="BI58" s="465"/>
      <c r="BJ58" s="617"/>
      <c r="BK58" s="457">
        <v>11976512</v>
      </c>
      <c r="BL58" s="455">
        <v>11976512</v>
      </c>
      <c r="BM58" s="465"/>
      <c r="BN58" s="440"/>
      <c r="BO58" s="443"/>
      <c r="BP58" s="457">
        <v>11976512</v>
      </c>
      <c r="BQ58" s="455">
        <v>11976512</v>
      </c>
      <c r="BR58" s="465"/>
      <c r="BS58" s="440"/>
      <c r="BT58" s="443"/>
      <c r="BU58" s="457">
        <v>11976512</v>
      </c>
      <c r="BV58" s="455">
        <v>11976512</v>
      </c>
      <c r="BW58" s="465"/>
      <c r="BX58" s="440"/>
      <c r="BY58" s="443"/>
      <c r="BZ58" s="657"/>
      <c r="CA58" s="5"/>
      <c r="CB58" s="5"/>
      <c r="CC58" s="5"/>
      <c r="CD58" s="5"/>
      <c r="CE58" s="5"/>
      <c r="CF58" s="5"/>
      <c r="CG58" s="6"/>
      <c r="CH58" s="6"/>
      <c r="CI58" s="6"/>
      <c r="CJ58" s="6"/>
    </row>
    <row r="59" spans="1:88" s="44" customFormat="1" ht="19.5" customHeight="1" x14ac:dyDescent="0.25">
      <c r="A59" s="5"/>
      <c r="B59" s="132"/>
      <c r="C59" s="167"/>
      <c r="D59" s="822"/>
      <c r="E59" s="162"/>
      <c r="F59" s="130"/>
      <c r="G59" s="151"/>
      <c r="H59" s="546"/>
      <c r="I59" s="723"/>
      <c r="J59" s="720"/>
      <c r="K59" s="546"/>
      <c r="L59" s="546"/>
      <c r="M59" s="720"/>
      <c r="N59" s="720"/>
      <c r="O59" s="720"/>
      <c r="P59" s="504"/>
      <c r="Q59" s="507"/>
      <c r="R59" s="510"/>
      <c r="S59" s="507"/>
      <c r="T59" s="510"/>
      <c r="U59" s="507"/>
      <c r="V59" s="510"/>
      <c r="W59" s="507"/>
      <c r="X59" s="510"/>
      <c r="Y59" s="494"/>
      <c r="Z59" s="497"/>
      <c r="AA59" s="494"/>
      <c r="AB59" s="497"/>
      <c r="AC59" s="494"/>
      <c r="AD59" s="497"/>
      <c r="AE59" s="378"/>
      <c r="AF59" s="27" t="s">
        <v>144</v>
      </c>
      <c r="AG59" s="66">
        <v>0.3</v>
      </c>
      <c r="AH59" s="54">
        <v>0</v>
      </c>
      <c r="AI59" s="414" t="s">
        <v>396</v>
      </c>
      <c r="AJ59" s="54"/>
      <c r="AK59" s="95"/>
      <c r="AL59" s="39">
        <v>6000000</v>
      </c>
      <c r="AM59" s="531"/>
      <c r="AN59" s="531"/>
      <c r="AO59" s="595"/>
      <c r="AP59" s="531"/>
      <c r="AQ59" s="531"/>
      <c r="AR59" s="531"/>
      <c r="AS59" s="713"/>
      <c r="AT59" s="531"/>
      <c r="AU59" s="653"/>
      <c r="AV59" s="712"/>
      <c r="AW59" s="653"/>
      <c r="AX59" s="440"/>
      <c r="AY59" s="440"/>
      <c r="AZ59" s="443"/>
      <c r="BA59" s="712"/>
      <c r="BB59" s="653"/>
      <c r="BC59" s="465"/>
      <c r="BD59" s="440"/>
      <c r="BE59" s="443"/>
      <c r="BF59" s="457"/>
      <c r="BG59" s="457"/>
      <c r="BH59" s="465"/>
      <c r="BI59" s="465"/>
      <c r="BJ59" s="617"/>
      <c r="BK59" s="457"/>
      <c r="BL59" s="457"/>
      <c r="BM59" s="465"/>
      <c r="BN59" s="440"/>
      <c r="BO59" s="443"/>
      <c r="BP59" s="457"/>
      <c r="BQ59" s="457"/>
      <c r="BR59" s="465"/>
      <c r="BS59" s="440"/>
      <c r="BT59" s="443"/>
      <c r="BU59" s="457"/>
      <c r="BV59" s="457"/>
      <c r="BW59" s="465"/>
      <c r="BX59" s="440"/>
      <c r="BY59" s="443"/>
      <c r="BZ59" s="657"/>
      <c r="CA59" s="5"/>
      <c r="CB59" s="5"/>
      <c r="CC59" s="5"/>
      <c r="CD59" s="13"/>
      <c r="CE59" s="5"/>
      <c r="CF59" s="5"/>
      <c r="CG59" s="6"/>
      <c r="CH59" s="6"/>
      <c r="CI59" s="6"/>
      <c r="CJ59" s="6"/>
    </row>
    <row r="60" spans="1:88" s="44" customFormat="1" ht="51.75" thickBot="1" x14ac:dyDescent="0.3">
      <c r="A60" s="5"/>
      <c r="B60" s="132"/>
      <c r="C60" s="167"/>
      <c r="D60" s="822"/>
      <c r="E60" s="162"/>
      <c r="F60" s="130"/>
      <c r="G60" s="151"/>
      <c r="H60" s="600"/>
      <c r="I60" s="724"/>
      <c r="J60" s="721"/>
      <c r="K60" s="600"/>
      <c r="L60" s="600"/>
      <c r="M60" s="721"/>
      <c r="N60" s="721"/>
      <c r="O60" s="721"/>
      <c r="P60" s="505"/>
      <c r="Q60" s="508"/>
      <c r="R60" s="511"/>
      <c r="S60" s="508"/>
      <c r="T60" s="511"/>
      <c r="U60" s="508"/>
      <c r="V60" s="511"/>
      <c r="W60" s="508"/>
      <c r="X60" s="511"/>
      <c r="Y60" s="495"/>
      <c r="Z60" s="498"/>
      <c r="AA60" s="495"/>
      <c r="AB60" s="498"/>
      <c r="AC60" s="495"/>
      <c r="AD60" s="498"/>
      <c r="AE60" s="379"/>
      <c r="AF60" s="28" t="s">
        <v>143</v>
      </c>
      <c r="AG60" s="73">
        <v>0.35</v>
      </c>
      <c r="AH60" s="54">
        <v>0</v>
      </c>
      <c r="AI60" s="414" t="s">
        <v>404</v>
      </c>
      <c r="AJ60" s="54"/>
      <c r="AK60" s="95"/>
      <c r="AL60" s="39">
        <v>23000000</v>
      </c>
      <c r="AM60" s="532"/>
      <c r="AN60" s="532"/>
      <c r="AO60" s="595"/>
      <c r="AP60" s="531"/>
      <c r="AQ60" s="160" t="s">
        <v>233</v>
      </c>
      <c r="AR60" s="178" t="s">
        <v>234</v>
      </c>
      <c r="AS60" s="179" t="s">
        <v>235</v>
      </c>
      <c r="AT60" s="160" t="s">
        <v>236</v>
      </c>
      <c r="AU60" s="195">
        <v>24300000</v>
      </c>
      <c r="AV60" s="297">
        <v>24300000</v>
      </c>
      <c r="AW60" s="180">
        <v>0</v>
      </c>
      <c r="AX60" s="467"/>
      <c r="AY60" s="467"/>
      <c r="AZ60" s="468"/>
      <c r="BA60" s="267">
        <v>24300000</v>
      </c>
      <c r="BB60" s="180">
        <v>0</v>
      </c>
      <c r="BC60" s="466"/>
      <c r="BD60" s="467"/>
      <c r="BE60" s="468"/>
      <c r="BF60" s="320">
        <v>24300000</v>
      </c>
      <c r="BG60" s="321">
        <v>0</v>
      </c>
      <c r="BH60" s="466"/>
      <c r="BI60" s="466"/>
      <c r="BJ60" s="633"/>
      <c r="BK60" s="320">
        <v>24300000</v>
      </c>
      <c r="BL60" s="321">
        <v>0</v>
      </c>
      <c r="BM60" s="466"/>
      <c r="BN60" s="467"/>
      <c r="BO60" s="468"/>
      <c r="BP60" s="343">
        <v>24300000</v>
      </c>
      <c r="BQ60" s="321">
        <v>0</v>
      </c>
      <c r="BR60" s="466"/>
      <c r="BS60" s="467"/>
      <c r="BT60" s="468"/>
      <c r="BU60" s="395">
        <f>24300000-12711473</f>
        <v>11588527</v>
      </c>
      <c r="BV60" s="321"/>
      <c r="BW60" s="466"/>
      <c r="BX60" s="467"/>
      <c r="BY60" s="468"/>
      <c r="BZ60" s="658"/>
      <c r="CA60" s="5"/>
      <c r="CB60" s="5"/>
      <c r="CC60" s="5"/>
      <c r="CD60" s="13"/>
      <c r="CE60" s="13"/>
      <c r="CF60" s="5"/>
      <c r="CG60" s="6"/>
      <c r="CH60" s="6"/>
      <c r="CI60" s="6"/>
      <c r="CJ60" s="6"/>
    </row>
    <row r="61" spans="1:88" s="44" customFormat="1" ht="52.5" customHeight="1" x14ac:dyDescent="0.25">
      <c r="A61" s="5"/>
      <c r="B61" s="132"/>
      <c r="C61" s="167"/>
      <c r="D61" s="822"/>
      <c r="E61" s="162"/>
      <c r="F61" s="130"/>
      <c r="G61" s="151"/>
      <c r="H61" s="530" t="s">
        <v>43</v>
      </c>
      <c r="I61" s="716">
        <v>0.3</v>
      </c>
      <c r="J61" s="714" t="s">
        <v>34</v>
      </c>
      <c r="K61" s="530" t="s">
        <v>44</v>
      </c>
      <c r="L61" s="530">
        <v>0</v>
      </c>
      <c r="M61" s="714">
        <v>1</v>
      </c>
      <c r="N61" s="719">
        <v>1</v>
      </c>
      <c r="O61" s="714">
        <v>1</v>
      </c>
      <c r="P61" s="503">
        <v>1</v>
      </c>
      <c r="Q61" s="542">
        <v>0.1</v>
      </c>
      <c r="R61" s="509">
        <v>0.1</v>
      </c>
      <c r="S61" s="542">
        <v>0.1</v>
      </c>
      <c r="T61" s="509">
        <v>0.1</v>
      </c>
      <c r="U61" s="542">
        <v>0.1</v>
      </c>
      <c r="V61" s="509">
        <v>0.1</v>
      </c>
      <c r="W61" s="542">
        <v>0.1</v>
      </c>
      <c r="X61" s="509">
        <v>0.1</v>
      </c>
      <c r="Y61" s="452">
        <v>0.1</v>
      </c>
      <c r="Z61" s="533">
        <v>0.1</v>
      </c>
      <c r="AA61" s="452">
        <v>0.1</v>
      </c>
      <c r="AB61" s="533">
        <v>0.1</v>
      </c>
      <c r="AC61" s="452">
        <f>AH61*AG61+AH62*AG62+AH63*AG63</f>
        <v>0.35</v>
      </c>
      <c r="AD61" s="533">
        <f>AC61/P61</f>
        <v>0.35</v>
      </c>
      <c r="AE61" s="373"/>
      <c r="AF61" s="37" t="s">
        <v>134</v>
      </c>
      <c r="AG61" s="78">
        <v>0.25</v>
      </c>
      <c r="AH61" s="55">
        <v>1</v>
      </c>
      <c r="AI61" s="414" t="s">
        <v>396</v>
      </c>
      <c r="AJ61" s="55" t="s">
        <v>387</v>
      </c>
      <c r="AK61" s="95" t="s">
        <v>388</v>
      </c>
      <c r="AL61" s="38">
        <v>5580000</v>
      </c>
      <c r="AM61" s="530" t="s">
        <v>25</v>
      </c>
      <c r="AN61" s="530" t="s">
        <v>26</v>
      </c>
      <c r="AO61" s="595"/>
      <c r="AP61" s="531"/>
      <c r="AQ61" s="610"/>
      <c r="AR61" s="530"/>
      <c r="AS61" s="711"/>
      <c r="AT61" s="530"/>
      <c r="AU61" s="609"/>
      <c r="AV61" s="708"/>
      <c r="AW61" s="439"/>
      <c r="AX61" s="609"/>
      <c r="AY61" s="439"/>
      <c r="AZ61" s="442"/>
      <c r="BA61" s="641"/>
      <c r="BB61" s="439"/>
      <c r="BC61" s="464"/>
      <c r="BD61" s="439"/>
      <c r="BE61" s="442"/>
      <c r="BF61" s="469"/>
      <c r="BG61" s="464"/>
      <c r="BH61" s="464"/>
      <c r="BI61" s="464"/>
      <c r="BJ61" s="616"/>
      <c r="BK61" s="469"/>
      <c r="BL61" s="464"/>
      <c r="BM61" s="464"/>
      <c r="BN61" s="439"/>
      <c r="BO61" s="442"/>
      <c r="BP61" s="469"/>
      <c r="BQ61" s="464"/>
      <c r="BR61" s="464"/>
      <c r="BS61" s="439"/>
      <c r="BT61" s="442"/>
      <c r="BU61" s="469"/>
      <c r="BV61" s="464"/>
      <c r="BW61" s="464"/>
      <c r="BX61" s="439"/>
      <c r="BY61" s="442"/>
      <c r="BZ61" s="656"/>
      <c r="CA61" s="5"/>
      <c r="CB61" s="5"/>
      <c r="CC61" s="5"/>
      <c r="CD61" s="5"/>
      <c r="CE61" s="41"/>
      <c r="CF61" s="5"/>
      <c r="CG61" s="6"/>
      <c r="CH61" s="6"/>
      <c r="CI61" s="6"/>
      <c r="CJ61" s="6"/>
    </row>
    <row r="62" spans="1:88" s="44" customFormat="1" ht="32.25" customHeight="1" x14ac:dyDescent="0.25">
      <c r="A62" s="5"/>
      <c r="B62" s="132"/>
      <c r="C62" s="167"/>
      <c r="D62" s="822"/>
      <c r="E62" s="162"/>
      <c r="F62" s="130"/>
      <c r="G62" s="151"/>
      <c r="H62" s="531"/>
      <c r="I62" s="717"/>
      <c r="J62" s="713"/>
      <c r="K62" s="531"/>
      <c r="L62" s="531"/>
      <c r="M62" s="713"/>
      <c r="N62" s="720"/>
      <c r="O62" s="713"/>
      <c r="P62" s="504"/>
      <c r="Q62" s="543"/>
      <c r="R62" s="510"/>
      <c r="S62" s="543"/>
      <c r="T62" s="510"/>
      <c r="U62" s="543"/>
      <c r="V62" s="510"/>
      <c r="W62" s="543"/>
      <c r="X62" s="510"/>
      <c r="Y62" s="453"/>
      <c r="Z62" s="534"/>
      <c r="AA62" s="453"/>
      <c r="AB62" s="534"/>
      <c r="AC62" s="453"/>
      <c r="AD62" s="534"/>
      <c r="AE62" s="374"/>
      <c r="AF62" s="37" t="s">
        <v>135</v>
      </c>
      <c r="AG62" s="78">
        <v>0.25</v>
      </c>
      <c r="AH62" s="55">
        <v>0</v>
      </c>
      <c r="AI62" s="414" t="s">
        <v>397</v>
      </c>
      <c r="AJ62" s="55"/>
      <c r="AK62" s="95"/>
      <c r="AL62" s="38">
        <v>10000000</v>
      </c>
      <c r="AM62" s="531"/>
      <c r="AN62" s="531"/>
      <c r="AO62" s="595"/>
      <c r="AP62" s="531"/>
      <c r="AQ62" s="611"/>
      <c r="AR62" s="531"/>
      <c r="AS62" s="531"/>
      <c r="AT62" s="531"/>
      <c r="AU62" s="594"/>
      <c r="AV62" s="709"/>
      <c r="AW62" s="440"/>
      <c r="AX62" s="594"/>
      <c r="AY62" s="440"/>
      <c r="AZ62" s="443"/>
      <c r="BA62" s="642"/>
      <c r="BB62" s="440"/>
      <c r="BC62" s="465"/>
      <c r="BD62" s="440"/>
      <c r="BE62" s="443"/>
      <c r="BF62" s="470"/>
      <c r="BG62" s="465"/>
      <c r="BH62" s="465"/>
      <c r="BI62" s="465"/>
      <c r="BJ62" s="617"/>
      <c r="BK62" s="470"/>
      <c r="BL62" s="465"/>
      <c r="BM62" s="465"/>
      <c r="BN62" s="440"/>
      <c r="BO62" s="443"/>
      <c r="BP62" s="470"/>
      <c r="BQ62" s="465"/>
      <c r="BR62" s="465"/>
      <c r="BS62" s="440"/>
      <c r="BT62" s="443"/>
      <c r="BU62" s="470"/>
      <c r="BV62" s="465"/>
      <c r="BW62" s="465"/>
      <c r="BX62" s="440"/>
      <c r="BY62" s="443"/>
      <c r="BZ62" s="657"/>
      <c r="CA62" s="5"/>
      <c r="CB62" s="5"/>
      <c r="CC62" s="5"/>
      <c r="CD62" s="5"/>
      <c r="CE62" s="5"/>
      <c r="CF62" s="5"/>
      <c r="CG62" s="6"/>
      <c r="CH62" s="6"/>
      <c r="CI62" s="6"/>
      <c r="CJ62" s="6"/>
    </row>
    <row r="63" spans="1:88" s="44" customFormat="1" ht="89.25" x14ac:dyDescent="0.25">
      <c r="A63" s="5"/>
      <c r="B63" s="132"/>
      <c r="C63" s="167"/>
      <c r="D63" s="823"/>
      <c r="E63" s="163"/>
      <c r="F63" s="130"/>
      <c r="G63" s="156"/>
      <c r="H63" s="532"/>
      <c r="I63" s="718"/>
      <c r="J63" s="715"/>
      <c r="K63" s="532"/>
      <c r="L63" s="532"/>
      <c r="M63" s="715"/>
      <c r="N63" s="721"/>
      <c r="O63" s="715"/>
      <c r="P63" s="505"/>
      <c r="Q63" s="544"/>
      <c r="R63" s="511"/>
      <c r="S63" s="544"/>
      <c r="T63" s="511"/>
      <c r="U63" s="544"/>
      <c r="V63" s="511"/>
      <c r="W63" s="544"/>
      <c r="X63" s="511"/>
      <c r="Y63" s="454"/>
      <c r="Z63" s="535"/>
      <c r="AA63" s="454"/>
      <c r="AB63" s="535"/>
      <c r="AC63" s="454"/>
      <c r="AD63" s="535"/>
      <c r="AE63" s="375"/>
      <c r="AF63" s="37" t="s">
        <v>159</v>
      </c>
      <c r="AG63" s="78">
        <v>0.5</v>
      </c>
      <c r="AH63" s="55">
        <f>1/5</f>
        <v>0.2</v>
      </c>
      <c r="AI63" s="414" t="s">
        <v>396</v>
      </c>
      <c r="AJ63" s="55" t="s">
        <v>362</v>
      </c>
      <c r="AK63" s="95" t="s">
        <v>177</v>
      </c>
      <c r="AL63" s="38">
        <v>10000000</v>
      </c>
      <c r="AM63" s="532"/>
      <c r="AN63" s="532"/>
      <c r="AO63" s="758"/>
      <c r="AP63" s="532"/>
      <c r="AQ63" s="612"/>
      <c r="AR63" s="532"/>
      <c r="AS63" s="532"/>
      <c r="AT63" s="532"/>
      <c r="AU63" s="707"/>
      <c r="AV63" s="710"/>
      <c r="AW63" s="467"/>
      <c r="AX63" s="707"/>
      <c r="AY63" s="467"/>
      <c r="AZ63" s="468"/>
      <c r="BA63" s="643"/>
      <c r="BB63" s="467"/>
      <c r="BC63" s="466"/>
      <c r="BD63" s="467"/>
      <c r="BE63" s="468"/>
      <c r="BF63" s="471"/>
      <c r="BG63" s="466"/>
      <c r="BH63" s="466"/>
      <c r="BI63" s="466"/>
      <c r="BJ63" s="633"/>
      <c r="BK63" s="471"/>
      <c r="BL63" s="466"/>
      <c r="BM63" s="466"/>
      <c r="BN63" s="467"/>
      <c r="BO63" s="468"/>
      <c r="BP63" s="471"/>
      <c r="BQ63" s="466"/>
      <c r="BR63" s="466"/>
      <c r="BS63" s="467"/>
      <c r="BT63" s="468"/>
      <c r="BU63" s="471"/>
      <c r="BV63" s="466"/>
      <c r="BW63" s="466"/>
      <c r="BX63" s="467"/>
      <c r="BY63" s="468"/>
      <c r="BZ63" s="658"/>
      <c r="CA63" s="5"/>
      <c r="CB63" s="5"/>
      <c r="CC63" s="5"/>
      <c r="CD63" s="5"/>
      <c r="CE63" s="5"/>
      <c r="CF63" s="5"/>
      <c r="CG63" s="6"/>
      <c r="CH63" s="6"/>
      <c r="CI63" s="6"/>
      <c r="CJ63" s="6"/>
    </row>
    <row r="64" spans="1:88" s="44" customFormat="1" ht="57" customHeight="1" x14ac:dyDescent="0.25">
      <c r="A64" s="5"/>
      <c r="B64" s="132"/>
      <c r="C64" s="167"/>
      <c r="D64" s="824" t="s">
        <v>45</v>
      </c>
      <c r="E64" s="164">
        <v>0.3</v>
      </c>
      <c r="F64" s="129"/>
      <c r="G64" s="157">
        <v>0.3</v>
      </c>
      <c r="H64" s="22" t="s">
        <v>46</v>
      </c>
      <c r="I64" s="45">
        <v>0.15</v>
      </c>
      <c r="J64" s="144" t="s">
        <v>23</v>
      </c>
      <c r="K64" s="21" t="s">
        <v>47</v>
      </c>
      <c r="L64" s="21">
        <v>0</v>
      </c>
      <c r="M64" s="144">
        <v>4</v>
      </c>
      <c r="N64" s="145">
        <v>2</v>
      </c>
      <c r="O64" s="144">
        <v>1</v>
      </c>
      <c r="P64" s="366">
        <v>1</v>
      </c>
      <c r="Q64" s="356">
        <v>0</v>
      </c>
      <c r="R64" s="357">
        <v>0</v>
      </c>
      <c r="S64" s="356">
        <v>0</v>
      </c>
      <c r="T64" s="357">
        <v>0</v>
      </c>
      <c r="U64" s="356">
        <v>0</v>
      </c>
      <c r="V64" s="357">
        <v>0</v>
      </c>
      <c r="W64" s="356">
        <v>0</v>
      </c>
      <c r="X64" s="357">
        <v>0</v>
      </c>
      <c r="Y64" s="188">
        <v>0</v>
      </c>
      <c r="Z64" s="91">
        <v>0</v>
      </c>
      <c r="AA64" s="188">
        <v>0</v>
      </c>
      <c r="AB64" s="91">
        <v>0</v>
      </c>
      <c r="AC64" s="188">
        <f>AH64/AG64</f>
        <v>0</v>
      </c>
      <c r="AD64" s="91">
        <f>AC64/P64</f>
        <v>0</v>
      </c>
      <c r="AE64" s="91"/>
      <c r="AF64" s="52" t="s">
        <v>153</v>
      </c>
      <c r="AG64" s="79">
        <v>1</v>
      </c>
      <c r="AH64" s="57">
        <v>0</v>
      </c>
      <c r="AI64" s="414" t="s">
        <v>396</v>
      </c>
      <c r="AJ64" s="55"/>
      <c r="AK64" s="95"/>
      <c r="AL64" s="39">
        <v>5000000</v>
      </c>
      <c r="AM64" s="254" t="s">
        <v>25</v>
      </c>
      <c r="AN64" s="254" t="s">
        <v>26</v>
      </c>
      <c r="AO64" s="681" t="s">
        <v>126</v>
      </c>
      <c r="AP64" s="530" t="s">
        <v>208</v>
      </c>
      <c r="AQ64" s="112" t="s">
        <v>260</v>
      </c>
      <c r="AR64" s="112" t="s">
        <v>261</v>
      </c>
      <c r="AS64" s="254" t="s">
        <v>262</v>
      </c>
      <c r="AT64" s="112" t="s">
        <v>263</v>
      </c>
      <c r="AU64" s="25">
        <v>0</v>
      </c>
      <c r="AV64" s="193">
        <f>5000000+4500000</f>
        <v>9500000</v>
      </c>
      <c r="AW64" s="39">
        <v>0</v>
      </c>
      <c r="AX64" s="39">
        <f>AV64</f>
        <v>9500000</v>
      </c>
      <c r="AY64" s="191">
        <f>AW64</f>
        <v>0</v>
      </c>
      <c r="AZ64" s="118">
        <f>AY64/AX64</f>
        <v>0</v>
      </c>
      <c r="BA64" s="200">
        <v>9500000</v>
      </c>
      <c r="BB64" s="196">
        <v>0</v>
      </c>
      <c r="BC64" s="204">
        <f>+BA64</f>
        <v>9500000</v>
      </c>
      <c r="BD64" s="191">
        <f>BB64</f>
        <v>0</v>
      </c>
      <c r="BE64" s="118">
        <f>BD64/BC64</f>
        <v>0</v>
      </c>
      <c r="BF64" s="322">
        <v>9500000</v>
      </c>
      <c r="BG64" s="204">
        <v>0</v>
      </c>
      <c r="BH64" s="204">
        <f>+BF64</f>
        <v>9500000</v>
      </c>
      <c r="BI64" s="203">
        <f>BG64</f>
        <v>0</v>
      </c>
      <c r="BJ64" s="314">
        <f>BI64/BH64</f>
        <v>0</v>
      </c>
      <c r="BK64" s="322">
        <v>9500000</v>
      </c>
      <c r="BL64" s="204">
        <v>0</v>
      </c>
      <c r="BM64" s="204">
        <f>+BK64</f>
        <v>9500000</v>
      </c>
      <c r="BN64" s="191">
        <f>BL64</f>
        <v>0</v>
      </c>
      <c r="BO64" s="118">
        <f>BN64/BM64</f>
        <v>0</v>
      </c>
      <c r="BP64" s="322">
        <v>9500000</v>
      </c>
      <c r="BQ64" s="204">
        <v>0</v>
      </c>
      <c r="BR64" s="204">
        <f>+BP64</f>
        <v>9500000</v>
      </c>
      <c r="BS64" s="191">
        <f>BQ64</f>
        <v>0</v>
      </c>
      <c r="BT64" s="118">
        <f>BS64/BR64</f>
        <v>0</v>
      </c>
      <c r="BU64" s="322">
        <v>9500000</v>
      </c>
      <c r="BV64" s="204"/>
      <c r="BW64" s="204">
        <f>+BU64</f>
        <v>9500000</v>
      </c>
      <c r="BX64" s="191">
        <f>BV64</f>
        <v>0</v>
      </c>
      <c r="BY64" s="118">
        <f>BX64/BW64</f>
        <v>0</v>
      </c>
      <c r="BZ64" s="20"/>
      <c r="CA64" s="5"/>
      <c r="CB64" s="5"/>
      <c r="CC64" s="5"/>
      <c r="CD64" s="5"/>
      <c r="CE64" s="5"/>
      <c r="CF64" s="5"/>
      <c r="CG64" s="6"/>
      <c r="CH64" s="6"/>
      <c r="CI64" s="6"/>
      <c r="CJ64" s="6"/>
    </row>
    <row r="65" spans="1:88" s="44" customFormat="1" ht="34.5" customHeight="1" x14ac:dyDescent="0.25">
      <c r="A65" s="11"/>
      <c r="B65" s="132"/>
      <c r="C65" s="167"/>
      <c r="D65" s="825"/>
      <c r="E65" s="162"/>
      <c r="F65" s="130"/>
      <c r="G65" s="151"/>
      <c r="H65" s="687" t="s">
        <v>48</v>
      </c>
      <c r="I65" s="696">
        <v>0.25</v>
      </c>
      <c r="J65" s="693" t="s">
        <v>34</v>
      </c>
      <c r="K65" s="690" t="s">
        <v>49</v>
      </c>
      <c r="L65" s="690">
        <v>0</v>
      </c>
      <c r="M65" s="693">
        <v>1</v>
      </c>
      <c r="N65" s="699">
        <v>1</v>
      </c>
      <c r="O65" s="693">
        <v>1</v>
      </c>
      <c r="P65" s="702">
        <v>1</v>
      </c>
      <c r="Q65" s="512">
        <v>5.4161904761904758E-2</v>
      </c>
      <c r="R65" s="515">
        <v>5.4161904761904758E-2</v>
      </c>
      <c r="S65" s="512">
        <v>6.7415873015872999E-2</v>
      </c>
      <c r="T65" s="515">
        <v>6.7415873015872999E-2</v>
      </c>
      <c r="U65" s="512">
        <v>0.13154285714285713</v>
      </c>
      <c r="V65" s="551">
        <v>0.13154285714285713</v>
      </c>
      <c r="W65" s="512">
        <v>0.17779285714285714</v>
      </c>
      <c r="X65" s="515">
        <v>0.17779285714285714</v>
      </c>
      <c r="Y65" s="487">
        <v>0.17779285714285714</v>
      </c>
      <c r="Z65" s="490">
        <v>0.17779285714285714</v>
      </c>
      <c r="AA65" s="487">
        <v>0.19931071428571429</v>
      </c>
      <c r="AB65" s="490">
        <v>0.19931071428571429</v>
      </c>
      <c r="AC65" s="487">
        <f>AH85*AG85+AH84*AG84+AH76*AG76+AH75*AG75+AH67*AG67+AH66*AG66+AH65*AG65</f>
        <v>0.4043107142857143</v>
      </c>
      <c r="AD65" s="490">
        <f>AC65/P65</f>
        <v>0.4043107142857143</v>
      </c>
      <c r="AE65" s="400"/>
      <c r="AF65" s="46" t="s">
        <v>112</v>
      </c>
      <c r="AG65" s="79">
        <v>0.05</v>
      </c>
      <c r="AH65" s="57">
        <v>0</v>
      </c>
      <c r="AI65" s="414" t="s">
        <v>396</v>
      </c>
      <c r="AJ65" s="55"/>
      <c r="AK65" s="95"/>
      <c r="AL65" s="38">
        <v>0</v>
      </c>
      <c r="AM65" s="690" t="s">
        <v>25</v>
      </c>
      <c r="AN65" s="690" t="s">
        <v>26</v>
      </c>
      <c r="AO65" s="595"/>
      <c r="AP65" s="531"/>
      <c r="AQ65" s="681" t="s">
        <v>256</v>
      </c>
      <c r="AR65" s="681" t="s">
        <v>255</v>
      </c>
      <c r="AS65" s="681" t="s">
        <v>257</v>
      </c>
      <c r="AT65" s="681" t="s">
        <v>258</v>
      </c>
      <c r="AU65" s="624">
        <v>120000000</v>
      </c>
      <c r="AV65" s="669">
        <v>120000000</v>
      </c>
      <c r="AW65" s="669">
        <v>30783000</v>
      </c>
      <c r="AX65" s="669">
        <f>+AV65+AV71+AV76+AV77+AV78+AV82+AV83+AV85+AV80+AV81</f>
        <v>2765831013</v>
      </c>
      <c r="AY65" s="678">
        <f>+AW65+AW71+AW76+AW77+AW78+AW80+AW81+AW82+AW83+AW85</f>
        <v>908452280</v>
      </c>
      <c r="AZ65" s="431">
        <f>+AY65/AX65</f>
        <v>0.32845545361595813</v>
      </c>
      <c r="BA65" s="458">
        <v>120000000</v>
      </c>
      <c r="BB65" s="458">
        <v>41349000</v>
      </c>
      <c r="BC65" s="425">
        <f>+BA65+BA71+BA76+BA77+BA78+BA80+BA81+BA82+BA83+BA85</f>
        <v>2765831013</v>
      </c>
      <c r="BD65" s="428">
        <f>+BB65+BB71+BB76+BB77+BB78+BB80+BB81+BB82+BB83+BB85</f>
        <v>1022683040</v>
      </c>
      <c r="BE65" s="431">
        <f>+BD65/BC65</f>
        <v>0.36975615473005041</v>
      </c>
      <c r="BF65" s="422">
        <v>120000000</v>
      </c>
      <c r="BG65" s="422">
        <v>51915000</v>
      </c>
      <c r="BH65" s="425">
        <f>+BF65+BF71+BF76+BF77+BF78+BF80+BF81+BF82+BF83+BF85</f>
        <v>2765831013</v>
      </c>
      <c r="BI65" s="624">
        <f>+BG65+BG71+BG76+BG77+BG78+BG80+BG81+BG82+BG83+BG85</f>
        <v>1129973800</v>
      </c>
      <c r="BJ65" s="627">
        <f>+BI65/BH65</f>
        <v>0.40854766422419891</v>
      </c>
      <c r="BK65" s="422">
        <v>120000000</v>
      </c>
      <c r="BL65" s="473">
        <v>66251000</v>
      </c>
      <c r="BM65" s="425">
        <f>+BK65+BK71+BK76+BK77+BK78+BK80+BK81+BK82+BK83+BK85</f>
        <v>2765831013</v>
      </c>
      <c r="BN65" s="428">
        <f>+BL65+BL71+BL76+BL77+BL78+BL80+BL81+BL82+BL83+BL85</f>
        <v>1627910223</v>
      </c>
      <c r="BO65" s="431">
        <f>+BN65/BM65</f>
        <v>0.58857906189802345</v>
      </c>
      <c r="BP65" s="422">
        <v>120000000</v>
      </c>
      <c r="BQ65" s="473">
        <v>67167000</v>
      </c>
      <c r="BR65" s="425">
        <f>+BP65+BP71+BP76+BP77+BP78+BP80+BP81+BP82+BP83+BP85</f>
        <v>2765831013</v>
      </c>
      <c r="BS65" s="428">
        <f>+BQ65+BQ71+BQ76+BQ77+BQ78+BQ80+BQ81+BQ82+BQ83+BQ85</f>
        <v>1662161223</v>
      </c>
      <c r="BT65" s="431">
        <f>+BS65/BR65</f>
        <v>0.60096268180792145</v>
      </c>
      <c r="BU65" s="422">
        <v>120000000</v>
      </c>
      <c r="BV65" s="473">
        <v>87383000</v>
      </c>
      <c r="BW65" s="425">
        <f>+BU65+BU71+BU76+BU77+BU78+BU80+BU81+BU82+BU83+BU85</f>
        <v>2765831013</v>
      </c>
      <c r="BX65" s="428">
        <f>+BV65+BV71+BV76+BV77+BV78+BV80+BV81+BV82+BV83+BV85</f>
        <v>1858685743</v>
      </c>
      <c r="BY65" s="431">
        <f>+BX65/BW65</f>
        <v>0.67201710236951484</v>
      </c>
      <c r="BZ65" s="656"/>
      <c r="CA65" s="11"/>
      <c r="CB65" s="11"/>
      <c r="CC65" s="11"/>
      <c r="CD65" s="11"/>
      <c r="CE65" s="11"/>
      <c r="CF65" s="11"/>
      <c r="CG65" s="6"/>
      <c r="CH65" s="6"/>
      <c r="CI65" s="6"/>
      <c r="CJ65" s="6"/>
    </row>
    <row r="66" spans="1:88" s="44" customFormat="1" ht="38.25" customHeight="1" x14ac:dyDescent="0.25">
      <c r="A66" s="11"/>
      <c r="B66" s="132"/>
      <c r="C66" s="167"/>
      <c r="D66" s="825"/>
      <c r="E66" s="162"/>
      <c r="F66" s="130"/>
      <c r="G66" s="151"/>
      <c r="H66" s="688"/>
      <c r="I66" s="697"/>
      <c r="J66" s="694"/>
      <c r="K66" s="691"/>
      <c r="L66" s="691"/>
      <c r="M66" s="694"/>
      <c r="N66" s="700"/>
      <c r="O66" s="694"/>
      <c r="P66" s="703"/>
      <c r="Q66" s="513"/>
      <c r="R66" s="516"/>
      <c r="S66" s="513"/>
      <c r="T66" s="516"/>
      <c r="U66" s="513"/>
      <c r="V66" s="552"/>
      <c r="W66" s="513"/>
      <c r="X66" s="516"/>
      <c r="Y66" s="488"/>
      <c r="Z66" s="491"/>
      <c r="AA66" s="488"/>
      <c r="AB66" s="491"/>
      <c r="AC66" s="488"/>
      <c r="AD66" s="491"/>
      <c r="AE66" s="401"/>
      <c r="AF66" s="407" t="s">
        <v>111</v>
      </c>
      <c r="AG66" s="140">
        <v>0.1</v>
      </c>
      <c r="AH66" s="57">
        <v>0</v>
      </c>
      <c r="AI66" s="414" t="s">
        <v>397</v>
      </c>
      <c r="AJ66" s="55"/>
      <c r="AK66" s="95"/>
      <c r="AL66" s="38">
        <v>2400000</v>
      </c>
      <c r="AM66" s="691"/>
      <c r="AN66" s="691"/>
      <c r="AO66" s="595"/>
      <c r="AP66" s="531"/>
      <c r="AQ66" s="595"/>
      <c r="AR66" s="595"/>
      <c r="AS66" s="595"/>
      <c r="AT66" s="595"/>
      <c r="AU66" s="625"/>
      <c r="AV66" s="670"/>
      <c r="AW66" s="670"/>
      <c r="AX66" s="670"/>
      <c r="AY66" s="679"/>
      <c r="AZ66" s="432"/>
      <c r="BA66" s="459"/>
      <c r="BB66" s="459"/>
      <c r="BC66" s="426"/>
      <c r="BD66" s="429"/>
      <c r="BE66" s="432"/>
      <c r="BF66" s="423"/>
      <c r="BG66" s="423"/>
      <c r="BH66" s="426"/>
      <c r="BI66" s="625"/>
      <c r="BJ66" s="628"/>
      <c r="BK66" s="423"/>
      <c r="BL66" s="474"/>
      <c r="BM66" s="426"/>
      <c r="BN66" s="429"/>
      <c r="BO66" s="432"/>
      <c r="BP66" s="423"/>
      <c r="BQ66" s="474"/>
      <c r="BR66" s="426"/>
      <c r="BS66" s="429"/>
      <c r="BT66" s="432"/>
      <c r="BU66" s="423"/>
      <c r="BV66" s="474"/>
      <c r="BW66" s="426"/>
      <c r="BX66" s="429"/>
      <c r="BY66" s="432"/>
      <c r="BZ66" s="657"/>
      <c r="CA66" s="11"/>
      <c r="CB66" s="11"/>
      <c r="CC66" s="11"/>
      <c r="CD66" s="11"/>
      <c r="CE66" s="11"/>
      <c r="CF66" s="11"/>
      <c r="CG66" s="6"/>
      <c r="CH66" s="6"/>
      <c r="CI66" s="6"/>
      <c r="CJ66" s="6"/>
    </row>
    <row r="67" spans="1:88" s="44" customFormat="1" ht="15.75" customHeight="1" x14ac:dyDescent="0.25">
      <c r="A67" s="14"/>
      <c r="B67" s="132"/>
      <c r="C67" s="167"/>
      <c r="D67" s="825"/>
      <c r="E67" s="162"/>
      <c r="F67" s="130"/>
      <c r="G67" s="151"/>
      <c r="H67" s="688"/>
      <c r="I67" s="697"/>
      <c r="J67" s="694"/>
      <c r="K67" s="691"/>
      <c r="L67" s="691"/>
      <c r="M67" s="694"/>
      <c r="N67" s="700"/>
      <c r="O67" s="694"/>
      <c r="P67" s="703"/>
      <c r="Q67" s="513"/>
      <c r="R67" s="516"/>
      <c r="S67" s="513"/>
      <c r="T67" s="516"/>
      <c r="U67" s="513"/>
      <c r="V67" s="552"/>
      <c r="W67" s="513"/>
      <c r="X67" s="516"/>
      <c r="Y67" s="488"/>
      <c r="Z67" s="491"/>
      <c r="AA67" s="488"/>
      <c r="AB67" s="491"/>
      <c r="AC67" s="488"/>
      <c r="AD67" s="491"/>
      <c r="AE67" s="376"/>
      <c r="AF67" s="584" t="s">
        <v>114</v>
      </c>
      <c r="AG67" s="582">
        <v>0.3</v>
      </c>
      <c r="AH67" s="580">
        <f>AH69*AG69+AH70*AG70+AH71*AG71+AH72*AG72+AH73*AG73+AH74*AG74</f>
        <v>0.47895238095238091</v>
      </c>
      <c r="AI67" s="705"/>
      <c r="AJ67" s="578" t="s">
        <v>176</v>
      </c>
      <c r="AK67" s="285"/>
      <c r="AL67" s="142"/>
      <c r="AM67" s="691"/>
      <c r="AN67" s="691"/>
      <c r="AO67" s="595"/>
      <c r="AP67" s="531"/>
      <c r="AQ67" s="595"/>
      <c r="AR67" s="595"/>
      <c r="AS67" s="595"/>
      <c r="AT67" s="595"/>
      <c r="AU67" s="625"/>
      <c r="AV67" s="670"/>
      <c r="AW67" s="670"/>
      <c r="AX67" s="670"/>
      <c r="AY67" s="679"/>
      <c r="AZ67" s="432"/>
      <c r="BA67" s="459"/>
      <c r="BB67" s="459"/>
      <c r="BC67" s="426"/>
      <c r="BD67" s="429"/>
      <c r="BE67" s="432"/>
      <c r="BF67" s="423"/>
      <c r="BG67" s="423"/>
      <c r="BH67" s="426"/>
      <c r="BI67" s="625"/>
      <c r="BJ67" s="628"/>
      <c r="BK67" s="423"/>
      <c r="BL67" s="474"/>
      <c r="BM67" s="426"/>
      <c r="BN67" s="429"/>
      <c r="BO67" s="432"/>
      <c r="BP67" s="423"/>
      <c r="BQ67" s="474"/>
      <c r="BR67" s="426"/>
      <c r="BS67" s="429"/>
      <c r="BT67" s="432"/>
      <c r="BU67" s="423"/>
      <c r="BV67" s="474"/>
      <c r="BW67" s="426"/>
      <c r="BX67" s="429"/>
      <c r="BY67" s="432"/>
      <c r="BZ67" s="657"/>
      <c r="CA67" s="11"/>
      <c r="CB67" s="11"/>
      <c r="CC67" s="15"/>
      <c r="CD67" s="15"/>
      <c r="CE67" s="11"/>
      <c r="CF67" s="11"/>
      <c r="CG67" s="6"/>
      <c r="CH67" s="6"/>
      <c r="CI67" s="6"/>
      <c r="CJ67" s="6"/>
    </row>
    <row r="68" spans="1:88" s="44" customFormat="1" ht="15.75" customHeight="1" x14ac:dyDescent="0.25">
      <c r="A68" s="14"/>
      <c r="B68" s="132"/>
      <c r="C68" s="167"/>
      <c r="D68" s="825"/>
      <c r="E68" s="162"/>
      <c r="F68" s="130"/>
      <c r="G68" s="151"/>
      <c r="H68" s="688"/>
      <c r="I68" s="697"/>
      <c r="J68" s="694"/>
      <c r="K68" s="691"/>
      <c r="L68" s="691"/>
      <c r="M68" s="694"/>
      <c r="N68" s="700"/>
      <c r="O68" s="694"/>
      <c r="P68" s="703"/>
      <c r="Q68" s="513"/>
      <c r="R68" s="516"/>
      <c r="S68" s="513"/>
      <c r="T68" s="516"/>
      <c r="U68" s="513"/>
      <c r="V68" s="552"/>
      <c r="W68" s="513"/>
      <c r="X68" s="516"/>
      <c r="Y68" s="488"/>
      <c r="Z68" s="491"/>
      <c r="AA68" s="488"/>
      <c r="AB68" s="491"/>
      <c r="AC68" s="488"/>
      <c r="AD68" s="491"/>
      <c r="AE68" s="376"/>
      <c r="AF68" s="585"/>
      <c r="AG68" s="583"/>
      <c r="AH68" s="581"/>
      <c r="AI68" s="706"/>
      <c r="AJ68" s="579"/>
      <c r="AK68" s="286"/>
      <c r="AL68" s="143"/>
      <c r="AM68" s="691"/>
      <c r="AN68" s="691"/>
      <c r="AO68" s="595"/>
      <c r="AP68" s="531"/>
      <c r="AQ68" s="595"/>
      <c r="AR68" s="595"/>
      <c r="AS68" s="595"/>
      <c r="AT68" s="595"/>
      <c r="AU68" s="625"/>
      <c r="AV68" s="670"/>
      <c r="AW68" s="670"/>
      <c r="AX68" s="670"/>
      <c r="AY68" s="679"/>
      <c r="AZ68" s="432"/>
      <c r="BA68" s="459"/>
      <c r="BB68" s="459"/>
      <c r="BC68" s="426"/>
      <c r="BD68" s="429"/>
      <c r="BE68" s="432"/>
      <c r="BF68" s="423"/>
      <c r="BG68" s="423"/>
      <c r="BH68" s="426"/>
      <c r="BI68" s="625"/>
      <c r="BJ68" s="628"/>
      <c r="BK68" s="423"/>
      <c r="BL68" s="474"/>
      <c r="BM68" s="426"/>
      <c r="BN68" s="429"/>
      <c r="BO68" s="432"/>
      <c r="BP68" s="423"/>
      <c r="BQ68" s="474"/>
      <c r="BR68" s="426"/>
      <c r="BS68" s="429"/>
      <c r="BT68" s="432"/>
      <c r="BU68" s="423"/>
      <c r="BV68" s="474"/>
      <c r="BW68" s="426"/>
      <c r="BX68" s="429"/>
      <c r="BY68" s="432"/>
      <c r="BZ68" s="657"/>
      <c r="CA68" s="11"/>
      <c r="CB68" s="11"/>
      <c r="CC68" s="15"/>
      <c r="CD68" s="15"/>
      <c r="CE68" s="11"/>
      <c r="CF68" s="11"/>
      <c r="CG68" s="6"/>
      <c r="CH68" s="6"/>
      <c r="CI68" s="6"/>
      <c r="CJ68" s="6"/>
    </row>
    <row r="69" spans="1:88" s="44" customFormat="1" ht="78.75" customHeight="1" x14ac:dyDescent="0.25">
      <c r="A69" s="14"/>
      <c r="B69" s="132"/>
      <c r="C69" s="167"/>
      <c r="D69" s="825"/>
      <c r="E69" s="162"/>
      <c r="F69" s="130"/>
      <c r="G69" s="151"/>
      <c r="H69" s="688"/>
      <c r="I69" s="697"/>
      <c r="J69" s="694"/>
      <c r="K69" s="691"/>
      <c r="L69" s="691"/>
      <c r="M69" s="694"/>
      <c r="N69" s="700"/>
      <c r="O69" s="694"/>
      <c r="P69" s="703"/>
      <c r="Q69" s="513"/>
      <c r="R69" s="516"/>
      <c r="S69" s="513"/>
      <c r="T69" s="516"/>
      <c r="U69" s="513"/>
      <c r="V69" s="552"/>
      <c r="W69" s="513"/>
      <c r="X69" s="516"/>
      <c r="Y69" s="488"/>
      <c r="Z69" s="491"/>
      <c r="AA69" s="488"/>
      <c r="AB69" s="491"/>
      <c r="AC69" s="488"/>
      <c r="AD69" s="491"/>
      <c r="AE69" s="401"/>
      <c r="AF69" s="407" t="s">
        <v>154</v>
      </c>
      <c r="AG69" s="80">
        <v>0.1</v>
      </c>
      <c r="AH69" s="105">
        <f>32/48</f>
        <v>0.66666666666666663</v>
      </c>
      <c r="AI69" s="414" t="s">
        <v>396</v>
      </c>
      <c r="AJ69" s="413" t="s">
        <v>395</v>
      </c>
      <c r="AK69" s="95" t="s">
        <v>175</v>
      </c>
      <c r="AL69" s="38">
        <v>25000000</v>
      </c>
      <c r="AM69" s="691"/>
      <c r="AN69" s="691"/>
      <c r="AO69" s="595"/>
      <c r="AP69" s="531"/>
      <c r="AQ69" s="595"/>
      <c r="AR69" s="595"/>
      <c r="AS69" s="595"/>
      <c r="AT69" s="595"/>
      <c r="AU69" s="625"/>
      <c r="AV69" s="670"/>
      <c r="AW69" s="670"/>
      <c r="AX69" s="670"/>
      <c r="AY69" s="679"/>
      <c r="AZ69" s="432"/>
      <c r="BA69" s="459"/>
      <c r="BB69" s="459"/>
      <c r="BC69" s="426"/>
      <c r="BD69" s="429"/>
      <c r="BE69" s="432"/>
      <c r="BF69" s="423"/>
      <c r="BG69" s="423"/>
      <c r="BH69" s="426"/>
      <c r="BI69" s="625"/>
      <c r="BJ69" s="628"/>
      <c r="BK69" s="423"/>
      <c r="BL69" s="474"/>
      <c r="BM69" s="426"/>
      <c r="BN69" s="429"/>
      <c r="BO69" s="432"/>
      <c r="BP69" s="423"/>
      <c r="BQ69" s="474"/>
      <c r="BR69" s="426"/>
      <c r="BS69" s="429"/>
      <c r="BT69" s="432"/>
      <c r="BU69" s="423"/>
      <c r="BV69" s="474"/>
      <c r="BW69" s="426"/>
      <c r="BX69" s="429"/>
      <c r="BY69" s="432"/>
      <c r="BZ69" s="657"/>
      <c r="CA69" s="11"/>
      <c r="CB69" s="31"/>
      <c r="CC69" s="15"/>
      <c r="CD69" s="15"/>
      <c r="CE69" s="11"/>
      <c r="CF69" s="11"/>
      <c r="CG69" s="6"/>
      <c r="CH69" s="6"/>
      <c r="CI69" s="6"/>
      <c r="CJ69" s="6"/>
    </row>
    <row r="70" spans="1:88" s="44" customFormat="1" ht="15.75" customHeight="1" x14ac:dyDescent="0.25">
      <c r="A70" s="14"/>
      <c r="B70" s="132"/>
      <c r="C70" s="167"/>
      <c r="D70" s="825"/>
      <c r="E70" s="162"/>
      <c r="F70" s="130"/>
      <c r="G70" s="151"/>
      <c r="H70" s="688"/>
      <c r="I70" s="697"/>
      <c r="J70" s="694"/>
      <c r="K70" s="691"/>
      <c r="L70" s="691"/>
      <c r="M70" s="694"/>
      <c r="N70" s="700"/>
      <c r="O70" s="694"/>
      <c r="P70" s="703"/>
      <c r="Q70" s="513"/>
      <c r="R70" s="516"/>
      <c r="S70" s="513"/>
      <c r="T70" s="516"/>
      <c r="U70" s="513"/>
      <c r="V70" s="552"/>
      <c r="W70" s="513"/>
      <c r="X70" s="516"/>
      <c r="Y70" s="488"/>
      <c r="Z70" s="491"/>
      <c r="AA70" s="488"/>
      <c r="AB70" s="491"/>
      <c r="AC70" s="488"/>
      <c r="AD70" s="491"/>
      <c r="AE70" s="402"/>
      <c r="AF70" s="409" t="s">
        <v>155</v>
      </c>
      <c r="AG70" s="74">
        <v>0.15</v>
      </c>
      <c r="AH70" s="54">
        <f>32/42</f>
        <v>0.76190476190476186</v>
      </c>
      <c r="AI70" s="414" t="s">
        <v>396</v>
      </c>
      <c r="AJ70" s="54" t="s">
        <v>391</v>
      </c>
      <c r="AK70" s="95" t="s">
        <v>174</v>
      </c>
      <c r="AL70" s="38">
        <v>50000000</v>
      </c>
      <c r="AM70" s="691"/>
      <c r="AN70" s="691"/>
      <c r="AO70" s="595"/>
      <c r="AP70" s="531"/>
      <c r="AQ70" s="595"/>
      <c r="AR70" s="595"/>
      <c r="AS70" s="595"/>
      <c r="AT70" s="595"/>
      <c r="AU70" s="625"/>
      <c r="AV70" s="670"/>
      <c r="AW70" s="670"/>
      <c r="AX70" s="670"/>
      <c r="AY70" s="679"/>
      <c r="AZ70" s="432"/>
      <c r="BA70" s="459"/>
      <c r="BB70" s="459"/>
      <c r="BC70" s="426"/>
      <c r="BD70" s="429"/>
      <c r="BE70" s="432"/>
      <c r="BF70" s="423"/>
      <c r="BG70" s="423"/>
      <c r="BH70" s="426"/>
      <c r="BI70" s="625"/>
      <c r="BJ70" s="628"/>
      <c r="BK70" s="423"/>
      <c r="BL70" s="474"/>
      <c r="BM70" s="426"/>
      <c r="BN70" s="429"/>
      <c r="BO70" s="432"/>
      <c r="BP70" s="423"/>
      <c r="BQ70" s="474"/>
      <c r="BR70" s="426"/>
      <c r="BS70" s="429"/>
      <c r="BT70" s="432"/>
      <c r="BU70" s="423"/>
      <c r="BV70" s="474"/>
      <c r="BW70" s="426"/>
      <c r="BX70" s="429"/>
      <c r="BY70" s="432"/>
      <c r="BZ70" s="657"/>
      <c r="CA70" s="11"/>
      <c r="CB70" s="11"/>
      <c r="CC70" s="15"/>
      <c r="CD70" s="15"/>
      <c r="CE70" s="11"/>
      <c r="CF70" s="11"/>
      <c r="CG70" s="6"/>
      <c r="CH70" s="6"/>
      <c r="CI70" s="6"/>
      <c r="CJ70" s="6"/>
    </row>
    <row r="71" spans="1:88" s="44" customFormat="1" ht="15.75" customHeight="1" x14ac:dyDescent="0.25">
      <c r="A71" s="14"/>
      <c r="B71" s="132"/>
      <c r="C71" s="167"/>
      <c r="D71" s="825"/>
      <c r="E71" s="162"/>
      <c r="F71" s="130"/>
      <c r="G71" s="151"/>
      <c r="H71" s="688"/>
      <c r="I71" s="697"/>
      <c r="J71" s="694"/>
      <c r="K71" s="691"/>
      <c r="L71" s="691"/>
      <c r="M71" s="694"/>
      <c r="N71" s="700"/>
      <c r="O71" s="694"/>
      <c r="P71" s="703"/>
      <c r="Q71" s="513"/>
      <c r="R71" s="516"/>
      <c r="S71" s="513"/>
      <c r="T71" s="516"/>
      <c r="U71" s="513"/>
      <c r="V71" s="552"/>
      <c r="W71" s="513"/>
      <c r="X71" s="516"/>
      <c r="Y71" s="488"/>
      <c r="Z71" s="491"/>
      <c r="AA71" s="488"/>
      <c r="AB71" s="491"/>
      <c r="AC71" s="488"/>
      <c r="AD71" s="491"/>
      <c r="AE71" s="402"/>
      <c r="AF71" s="410" t="s">
        <v>113</v>
      </c>
      <c r="AG71" s="74">
        <v>0.3</v>
      </c>
      <c r="AH71" s="54">
        <f>8/50</f>
        <v>0.16</v>
      </c>
      <c r="AI71" s="414" t="s">
        <v>396</v>
      </c>
      <c r="AJ71" s="108" t="s">
        <v>296</v>
      </c>
      <c r="AK71" s="95" t="s">
        <v>173</v>
      </c>
      <c r="AL71" s="38">
        <f>200000000+55550000-6348000</f>
        <v>249202000</v>
      </c>
      <c r="AM71" s="691"/>
      <c r="AN71" s="691"/>
      <c r="AO71" s="595"/>
      <c r="AP71" s="531"/>
      <c r="AQ71" s="611" t="s">
        <v>260</v>
      </c>
      <c r="AR71" s="611" t="s">
        <v>261</v>
      </c>
      <c r="AS71" s="531" t="s">
        <v>259</v>
      </c>
      <c r="AT71" s="531" t="s">
        <v>264</v>
      </c>
      <c r="AU71" s="625">
        <v>0</v>
      </c>
      <c r="AV71" s="274">
        <v>98150000</v>
      </c>
      <c r="AW71" s="670">
        <v>15150000</v>
      </c>
      <c r="AX71" s="670"/>
      <c r="AY71" s="679"/>
      <c r="AZ71" s="432"/>
      <c r="BA71" s="264">
        <v>98150000</v>
      </c>
      <c r="BB71" s="459">
        <v>20200000</v>
      </c>
      <c r="BC71" s="426"/>
      <c r="BD71" s="429"/>
      <c r="BE71" s="432"/>
      <c r="BF71" s="423">
        <v>98150000</v>
      </c>
      <c r="BG71" s="423">
        <v>25250000</v>
      </c>
      <c r="BH71" s="426"/>
      <c r="BI71" s="625"/>
      <c r="BJ71" s="628"/>
      <c r="BK71" s="423">
        <v>98150000</v>
      </c>
      <c r="BL71" s="474">
        <v>46745663</v>
      </c>
      <c r="BM71" s="426"/>
      <c r="BN71" s="429"/>
      <c r="BO71" s="432"/>
      <c r="BP71" s="423">
        <v>98150000</v>
      </c>
      <c r="BQ71" s="474">
        <v>46745663</v>
      </c>
      <c r="BR71" s="426"/>
      <c r="BS71" s="429"/>
      <c r="BT71" s="432"/>
      <c r="BU71" s="423">
        <v>98150000</v>
      </c>
      <c r="BV71" s="474">
        <v>56845663</v>
      </c>
      <c r="BW71" s="426"/>
      <c r="BX71" s="429"/>
      <c r="BY71" s="432"/>
      <c r="BZ71" s="657"/>
      <c r="CA71" s="11"/>
      <c r="CB71" s="11"/>
      <c r="CC71" s="15"/>
      <c r="CD71" s="15"/>
      <c r="CE71" s="11"/>
      <c r="CF71" s="11"/>
      <c r="CG71" s="6"/>
      <c r="CH71" s="6"/>
      <c r="CI71" s="6"/>
      <c r="CJ71" s="6"/>
    </row>
    <row r="72" spans="1:88" s="44" customFormat="1" ht="15.75" customHeight="1" x14ac:dyDescent="0.25">
      <c r="A72" s="14"/>
      <c r="B72" s="132"/>
      <c r="C72" s="167"/>
      <c r="D72" s="825"/>
      <c r="E72" s="162"/>
      <c r="F72" s="130"/>
      <c r="G72" s="151"/>
      <c r="H72" s="688"/>
      <c r="I72" s="697"/>
      <c r="J72" s="694"/>
      <c r="K72" s="691"/>
      <c r="L72" s="691"/>
      <c r="M72" s="694"/>
      <c r="N72" s="700"/>
      <c r="O72" s="694"/>
      <c r="P72" s="703"/>
      <c r="Q72" s="513"/>
      <c r="R72" s="516"/>
      <c r="S72" s="513"/>
      <c r="T72" s="516"/>
      <c r="U72" s="513"/>
      <c r="V72" s="552"/>
      <c r="W72" s="513"/>
      <c r="X72" s="516"/>
      <c r="Y72" s="488"/>
      <c r="Z72" s="491"/>
      <c r="AA72" s="488"/>
      <c r="AB72" s="491"/>
      <c r="AC72" s="488"/>
      <c r="AD72" s="491"/>
      <c r="AE72" s="402"/>
      <c r="AF72" s="409" t="s">
        <v>115</v>
      </c>
      <c r="AG72" s="81">
        <v>0.15</v>
      </c>
      <c r="AH72" s="61">
        <v>0</v>
      </c>
      <c r="AI72" s="414" t="s">
        <v>396</v>
      </c>
      <c r="AJ72" s="61"/>
      <c r="AK72" s="95" t="s">
        <v>172</v>
      </c>
      <c r="AL72" s="38">
        <v>281479860</v>
      </c>
      <c r="AM72" s="691"/>
      <c r="AN72" s="691"/>
      <c r="AO72" s="595"/>
      <c r="AP72" s="531"/>
      <c r="AQ72" s="611"/>
      <c r="AR72" s="611"/>
      <c r="AS72" s="531"/>
      <c r="AT72" s="531"/>
      <c r="AU72" s="625"/>
      <c r="AV72" s="274"/>
      <c r="AW72" s="670"/>
      <c r="AX72" s="670"/>
      <c r="AY72" s="679"/>
      <c r="AZ72" s="432"/>
      <c r="BA72" s="264"/>
      <c r="BB72" s="459"/>
      <c r="BC72" s="426"/>
      <c r="BD72" s="429"/>
      <c r="BE72" s="432"/>
      <c r="BF72" s="423"/>
      <c r="BG72" s="423"/>
      <c r="BH72" s="426"/>
      <c r="BI72" s="625"/>
      <c r="BJ72" s="628"/>
      <c r="BK72" s="423"/>
      <c r="BL72" s="474"/>
      <c r="BM72" s="426"/>
      <c r="BN72" s="429"/>
      <c r="BO72" s="432"/>
      <c r="BP72" s="423"/>
      <c r="BQ72" s="474"/>
      <c r="BR72" s="426"/>
      <c r="BS72" s="429"/>
      <c r="BT72" s="432"/>
      <c r="BU72" s="423"/>
      <c r="BV72" s="474"/>
      <c r="BW72" s="426"/>
      <c r="BX72" s="429"/>
      <c r="BY72" s="432"/>
      <c r="BZ72" s="657"/>
      <c r="CA72" s="11"/>
      <c r="CB72" s="11"/>
      <c r="CC72" s="15"/>
      <c r="CD72" s="15"/>
      <c r="CE72" s="11"/>
      <c r="CF72" s="11"/>
      <c r="CG72" s="6"/>
      <c r="CH72" s="6"/>
      <c r="CI72" s="6"/>
      <c r="CJ72" s="6"/>
    </row>
    <row r="73" spans="1:88" s="44" customFormat="1" ht="41.25" customHeight="1" x14ac:dyDescent="0.25">
      <c r="A73" s="14"/>
      <c r="B73" s="132"/>
      <c r="C73" s="167"/>
      <c r="D73" s="825"/>
      <c r="E73" s="162"/>
      <c r="F73" s="130"/>
      <c r="G73" s="151"/>
      <c r="H73" s="688"/>
      <c r="I73" s="697"/>
      <c r="J73" s="694"/>
      <c r="K73" s="691"/>
      <c r="L73" s="691"/>
      <c r="M73" s="694"/>
      <c r="N73" s="700"/>
      <c r="O73" s="694"/>
      <c r="P73" s="703"/>
      <c r="Q73" s="513"/>
      <c r="R73" s="516"/>
      <c r="S73" s="513"/>
      <c r="T73" s="516"/>
      <c r="U73" s="513"/>
      <c r="V73" s="552"/>
      <c r="W73" s="513"/>
      <c r="X73" s="516"/>
      <c r="Y73" s="488"/>
      <c r="Z73" s="491"/>
      <c r="AA73" s="488"/>
      <c r="AB73" s="491"/>
      <c r="AC73" s="488"/>
      <c r="AD73" s="491"/>
      <c r="AE73" s="402"/>
      <c r="AF73" s="102" t="s">
        <v>116</v>
      </c>
      <c r="AG73" s="81">
        <v>0.05</v>
      </c>
      <c r="AH73" s="61">
        <v>0</v>
      </c>
      <c r="AI73" s="414" t="s">
        <v>396</v>
      </c>
      <c r="AJ73" s="61"/>
      <c r="AK73" s="95"/>
      <c r="AL73" s="38">
        <f>8000000+3770000</f>
        <v>11770000</v>
      </c>
      <c r="AM73" s="691"/>
      <c r="AN73" s="691"/>
      <c r="AO73" s="595"/>
      <c r="AP73" s="531"/>
      <c r="AQ73" s="611"/>
      <c r="AR73" s="611"/>
      <c r="AS73" s="531"/>
      <c r="AT73" s="531"/>
      <c r="AU73" s="625"/>
      <c r="AV73" s="274"/>
      <c r="AW73" s="670"/>
      <c r="AX73" s="670"/>
      <c r="AY73" s="679"/>
      <c r="AZ73" s="432"/>
      <c r="BA73" s="264"/>
      <c r="BB73" s="459"/>
      <c r="BC73" s="426"/>
      <c r="BD73" s="429"/>
      <c r="BE73" s="432"/>
      <c r="BF73" s="423"/>
      <c r="BG73" s="423"/>
      <c r="BH73" s="426"/>
      <c r="BI73" s="625"/>
      <c r="BJ73" s="628"/>
      <c r="BK73" s="423"/>
      <c r="BL73" s="474"/>
      <c r="BM73" s="426"/>
      <c r="BN73" s="429"/>
      <c r="BO73" s="432"/>
      <c r="BP73" s="423"/>
      <c r="BQ73" s="474"/>
      <c r="BR73" s="426"/>
      <c r="BS73" s="429"/>
      <c r="BT73" s="432"/>
      <c r="BU73" s="423"/>
      <c r="BV73" s="474"/>
      <c r="BW73" s="426"/>
      <c r="BX73" s="429"/>
      <c r="BY73" s="432"/>
      <c r="BZ73" s="657"/>
      <c r="CA73" s="11"/>
      <c r="CB73" s="11"/>
      <c r="CC73" s="15"/>
      <c r="CD73" s="15"/>
      <c r="CE73" s="11"/>
      <c r="CF73" s="11"/>
      <c r="CG73" s="6"/>
      <c r="CH73" s="6"/>
      <c r="CI73" s="6"/>
      <c r="CJ73" s="6"/>
    </row>
    <row r="74" spans="1:88" s="44" customFormat="1" ht="51" x14ac:dyDescent="0.25">
      <c r="A74" s="14"/>
      <c r="B74" s="132"/>
      <c r="C74" s="167"/>
      <c r="D74" s="825"/>
      <c r="E74" s="162"/>
      <c r="F74" s="130"/>
      <c r="G74" s="151"/>
      <c r="H74" s="688"/>
      <c r="I74" s="697"/>
      <c r="J74" s="694"/>
      <c r="K74" s="691"/>
      <c r="L74" s="691"/>
      <c r="M74" s="694"/>
      <c r="N74" s="700"/>
      <c r="O74" s="694"/>
      <c r="P74" s="703"/>
      <c r="Q74" s="513"/>
      <c r="R74" s="516"/>
      <c r="S74" s="513"/>
      <c r="T74" s="516"/>
      <c r="U74" s="513"/>
      <c r="V74" s="552"/>
      <c r="W74" s="513"/>
      <c r="X74" s="516"/>
      <c r="Y74" s="488"/>
      <c r="Z74" s="491"/>
      <c r="AA74" s="488"/>
      <c r="AB74" s="491"/>
      <c r="AC74" s="488"/>
      <c r="AD74" s="491"/>
      <c r="AE74" s="402"/>
      <c r="AF74" s="411" t="s">
        <v>133</v>
      </c>
      <c r="AG74" s="81">
        <v>0.25</v>
      </c>
      <c r="AH74" s="61">
        <f>35/35</f>
        <v>1</v>
      </c>
      <c r="AI74" s="414" t="s">
        <v>405</v>
      </c>
      <c r="AJ74" s="188" t="s">
        <v>392</v>
      </c>
      <c r="AK74" s="95" t="s">
        <v>300</v>
      </c>
      <c r="AL74" s="38">
        <f>27680000+40310100</f>
        <v>67990100</v>
      </c>
      <c r="AM74" s="691"/>
      <c r="AN74" s="691"/>
      <c r="AO74" s="595"/>
      <c r="AP74" s="531"/>
      <c r="AQ74" s="611"/>
      <c r="AR74" s="611"/>
      <c r="AS74" s="531"/>
      <c r="AT74" s="531"/>
      <c r="AU74" s="625"/>
      <c r="AV74" s="274"/>
      <c r="AW74" s="670"/>
      <c r="AX74" s="670"/>
      <c r="AY74" s="679"/>
      <c r="AZ74" s="432"/>
      <c r="BA74" s="264"/>
      <c r="BB74" s="459"/>
      <c r="BC74" s="426"/>
      <c r="BD74" s="429"/>
      <c r="BE74" s="432"/>
      <c r="BF74" s="423"/>
      <c r="BG74" s="423"/>
      <c r="BH74" s="426"/>
      <c r="BI74" s="625"/>
      <c r="BJ74" s="628"/>
      <c r="BK74" s="423"/>
      <c r="BL74" s="474"/>
      <c r="BM74" s="426"/>
      <c r="BN74" s="429"/>
      <c r="BO74" s="432"/>
      <c r="BP74" s="423"/>
      <c r="BQ74" s="474"/>
      <c r="BR74" s="426"/>
      <c r="BS74" s="429"/>
      <c r="BT74" s="432"/>
      <c r="BU74" s="423"/>
      <c r="BV74" s="474"/>
      <c r="BW74" s="426"/>
      <c r="BX74" s="429"/>
      <c r="BY74" s="432"/>
      <c r="BZ74" s="657"/>
      <c r="CA74" s="11"/>
      <c r="CB74" s="11"/>
      <c r="CC74" s="15"/>
      <c r="CD74" s="15"/>
      <c r="CE74" s="11"/>
      <c r="CF74" s="11"/>
      <c r="CG74" s="6"/>
      <c r="CH74" s="6"/>
      <c r="CI74" s="6"/>
      <c r="CJ74" s="6"/>
    </row>
    <row r="75" spans="1:88" s="44" customFormat="1" ht="15.75" customHeight="1" x14ac:dyDescent="0.25">
      <c r="A75" s="14"/>
      <c r="B75" s="132"/>
      <c r="C75" s="167"/>
      <c r="D75" s="825"/>
      <c r="E75" s="162"/>
      <c r="F75" s="130"/>
      <c r="G75" s="151"/>
      <c r="H75" s="688"/>
      <c r="I75" s="697"/>
      <c r="J75" s="694"/>
      <c r="K75" s="691"/>
      <c r="L75" s="691"/>
      <c r="M75" s="694"/>
      <c r="N75" s="700"/>
      <c r="O75" s="694"/>
      <c r="P75" s="703"/>
      <c r="Q75" s="513"/>
      <c r="R75" s="516"/>
      <c r="S75" s="513"/>
      <c r="T75" s="516"/>
      <c r="U75" s="513"/>
      <c r="V75" s="552"/>
      <c r="W75" s="513"/>
      <c r="X75" s="516"/>
      <c r="Y75" s="488"/>
      <c r="Z75" s="491"/>
      <c r="AA75" s="488"/>
      <c r="AB75" s="491"/>
      <c r="AC75" s="488"/>
      <c r="AD75" s="491"/>
      <c r="AE75" s="402"/>
      <c r="AF75" s="102" t="s">
        <v>117</v>
      </c>
      <c r="AG75" s="82">
        <v>0.1</v>
      </c>
      <c r="AH75" s="62">
        <v>1</v>
      </c>
      <c r="AI75" s="414" t="s">
        <v>400</v>
      </c>
      <c r="AJ75" s="412" t="s">
        <v>393</v>
      </c>
      <c r="AK75" s="95" t="s">
        <v>394</v>
      </c>
      <c r="AL75" s="38">
        <v>56150000</v>
      </c>
      <c r="AM75" s="691"/>
      <c r="AN75" s="691"/>
      <c r="AO75" s="595"/>
      <c r="AP75" s="531"/>
      <c r="AQ75" s="611"/>
      <c r="AR75" s="611"/>
      <c r="AS75" s="531"/>
      <c r="AT75" s="531"/>
      <c r="AU75" s="625"/>
      <c r="AV75" s="274"/>
      <c r="AW75" s="670"/>
      <c r="AX75" s="670"/>
      <c r="AY75" s="679"/>
      <c r="AZ75" s="432"/>
      <c r="BA75" s="264"/>
      <c r="BB75" s="459"/>
      <c r="BC75" s="426"/>
      <c r="BD75" s="429"/>
      <c r="BE75" s="432"/>
      <c r="BF75" s="423"/>
      <c r="BG75" s="423"/>
      <c r="BH75" s="426"/>
      <c r="BI75" s="625"/>
      <c r="BJ75" s="628"/>
      <c r="BK75" s="423"/>
      <c r="BL75" s="474"/>
      <c r="BM75" s="426"/>
      <c r="BN75" s="429"/>
      <c r="BO75" s="432"/>
      <c r="BP75" s="423"/>
      <c r="BQ75" s="474"/>
      <c r="BR75" s="426"/>
      <c r="BS75" s="429"/>
      <c r="BT75" s="432"/>
      <c r="BU75" s="423"/>
      <c r="BV75" s="474"/>
      <c r="BW75" s="426"/>
      <c r="BX75" s="429"/>
      <c r="BY75" s="432"/>
      <c r="BZ75" s="657"/>
      <c r="CA75" s="11"/>
      <c r="CB75" s="11"/>
      <c r="CC75" s="15"/>
      <c r="CD75" s="15"/>
      <c r="CE75" s="11"/>
      <c r="CF75" s="11"/>
      <c r="CG75" s="6"/>
      <c r="CH75" s="6"/>
      <c r="CI75" s="6"/>
      <c r="CJ75" s="6"/>
    </row>
    <row r="76" spans="1:88" s="44" customFormat="1" ht="15.75" customHeight="1" x14ac:dyDescent="0.25">
      <c r="A76" s="14"/>
      <c r="B76" s="132"/>
      <c r="C76" s="167"/>
      <c r="D76" s="825"/>
      <c r="E76" s="162"/>
      <c r="F76" s="130"/>
      <c r="G76" s="151"/>
      <c r="H76" s="688"/>
      <c r="I76" s="697"/>
      <c r="J76" s="694"/>
      <c r="K76" s="691"/>
      <c r="L76" s="691"/>
      <c r="M76" s="694"/>
      <c r="N76" s="700"/>
      <c r="O76" s="694"/>
      <c r="P76" s="703"/>
      <c r="Q76" s="513"/>
      <c r="R76" s="516"/>
      <c r="S76" s="513"/>
      <c r="T76" s="516"/>
      <c r="U76" s="513"/>
      <c r="V76" s="552"/>
      <c r="W76" s="513"/>
      <c r="X76" s="516"/>
      <c r="Y76" s="488"/>
      <c r="Z76" s="491"/>
      <c r="AA76" s="488"/>
      <c r="AB76" s="491"/>
      <c r="AC76" s="488"/>
      <c r="AD76" s="491"/>
      <c r="AE76" s="402"/>
      <c r="AF76" s="207" t="s">
        <v>145</v>
      </c>
      <c r="AG76" s="83">
        <v>0.2</v>
      </c>
      <c r="AH76" s="57">
        <f>AH77*AG77+AH78*AG78+AH79*AG79+AH80*AG80+AH82*AG82+AH83*AG83</f>
        <v>0.30312499999999998</v>
      </c>
      <c r="AI76" s="414" t="s">
        <v>405</v>
      </c>
      <c r="AJ76" s="54" t="s">
        <v>178</v>
      </c>
      <c r="AK76" s="95"/>
      <c r="AL76" s="39"/>
      <c r="AM76" s="691"/>
      <c r="AN76" s="691"/>
      <c r="AO76" s="595"/>
      <c r="AP76" s="531"/>
      <c r="AQ76" s="268" t="s">
        <v>270</v>
      </c>
      <c r="AR76" s="281" t="s">
        <v>271</v>
      </c>
      <c r="AS76" s="271" t="s">
        <v>272</v>
      </c>
      <c r="AT76" s="271" t="s">
        <v>273</v>
      </c>
      <c r="AU76" s="282">
        <v>40310100</v>
      </c>
      <c r="AV76" s="181">
        <v>40310100</v>
      </c>
      <c r="AW76" s="181">
        <v>0</v>
      </c>
      <c r="AX76" s="670"/>
      <c r="AY76" s="679"/>
      <c r="AZ76" s="432"/>
      <c r="BA76" s="198">
        <v>40310100</v>
      </c>
      <c r="BB76" s="198">
        <v>0</v>
      </c>
      <c r="BC76" s="426"/>
      <c r="BD76" s="429"/>
      <c r="BE76" s="432"/>
      <c r="BF76" s="323">
        <v>40310100</v>
      </c>
      <c r="BG76" s="324">
        <v>0</v>
      </c>
      <c r="BH76" s="426"/>
      <c r="BI76" s="625"/>
      <c r="BJ76" s="628"/>
      <c r="BK76" s="323">
        <v>40310100</v>
      </c>
      <c r="BL76" s="329">
        <v>0</v>
      </c>
      <c r="BM76" s="426"/>
      <c r="BN76" s="429"/>
      <c r="BO76" s="432"/>
      <c r="BP76" s="323">
        <v>40310100</v>
      </c>
      <c r="BQ76" s="329">
        <v>0</v>
      </c>
      <c r="BR76" s="426"/>
      <c r="BS76" s="429"/>
      <c r="BT76" s="432"/>
      <c r="BU76" s="323">
        <v>40310100</v>
      </c>
      <c r="BV76" s="329"/>
      <c r="BW76" s="426"/>
      <c r="BX76" s="429"/>
      <c r="BY76" s="432"/>
      <c r="BZ76" s="657"/>
      <c r="CA76" s="11"/>
      <c r="CB76" s="11"/>
      <c r="CC76" s="15"/>
      <c r="CD76" s="15"/>
      <c r="CE76" s="11"/>
      <c r="CF76" s="11"/>
      <c r="CG76" s="6"/>
      <c r="CH76" s="6"/>
      <c r="CI76" s="6"/>
      <c r="CJ76" s="6"/>
    </row>
    <row r="77" spans="1:88" s="44" customFormat="1" ht="109.5" customHeight="1" x14ac:dyDescent="0.25">
      <c r="A77" s="14"/>
      <c r="B77" s="132"/>
      <c r="C77" s="167"/>
      <c r="D77" s="825"/>
      <c r="E77" s="162"/>
      <c r="F77" s="130"/>
      <c r="G77" s="151"/>
      <c r="H77" s="688"/>
      <c r="I77" s="697"/>
      <c r="J77" s="694"/>
      <c r="K77" s="691"/>
      <c r="L77" s="691"/>
      <c r="M77" s="694"/>
      <c r="N77" s="700"/>
      <c r="O77" s="694"/>
      <c r="P77" s="703"/>
      <c r="Q77" s="513"/>
      <c r="R77" s="516"/>
      <c r="S77" s="513"/>
      <c r="T77" s="516"/>
      <c r="U77" s="513"/>
      <c r="V77" s="552"/>
      <c r="W77" s="513"/>
      <c r="X77" s="516"/>
      <c r="Y77" s="488"/>
      <c r="Z77" s="491"/>
      <c r="AA77" s="488"/>
      <c r="AB77" s="491"/>
      <c r="AC77" s="488"/>
      <c r="AD77" s="491"/>
      <c r="AE77" s="401"/>
      <c r="AF77" s="407" t="s">
        <v>118</v>
      </c>
      <c r="AG77" s="84">
        <v>0.15</v>
      </c>
      <c r="AH77" s="54">
        <f>7/48</f>
        <v>0.14583333333333334</v>
      </c>
      <c r="AI77" s="414" t="s">
        <v>396</v>
      </c>
      <c r="AJ77" s="346" t="s">
        <v>365</v>
      </c>
      <c r="AK77" s="95" t="s">
        <v>171</v>
      </c>
      <c r="AL77" s="39">
        <v>48000000</v>
      </c>
      <c r="AM77" s="691"/>
      <c r="AN77" s="691"/>
      <c r="AO77" s="595"/>
      <c r="AP77" s="531"/>
      <c r="AQ77" s="268" t="s">
        <v>265</v>
      </c>
      <c r="AR77" s="271" t="s">
        <v>269</v>
      </c>
      <c r="AS77" s="271" t="s">
        <v>266</v>
      </c>
      <c r="AT77" s="271" t="s">
        <v>267</v>
      </c>
      <c r="AU77" s="282">
        <v>48000000</v>
      </c>
      <c r="AV77" s="192">
        <v>48000000</v>
      </c>
      <c r="AW77" s="181">
        <v>19633500</v>
      </c>
      <c r="AX77" s="670"/>
      <c r="AY77" s="679"/>
      <c r="AZ77" s="432"/>
      <c r="BA77" s="201">
        <v>48000000</v>
      </c>
      <c r="BB77" s="198">
        <v>26906333</v>
      </c>
      <c r="BC77" s="426"/>
      <c r="BD77" s="429"/>
      <c r="BE77" s="432"/>
      <c r="BF77" s="323">
        <v>48000000</v>
      </c>
      <c r="BG77" s="323">
        <f>+BB77+4818500</f>
        <v>31724833</v>
      </c>
      <c r="BH77" s="426"/>
      <c r="BI77" s="625"/>
      <c r="BJ77" s="628"/>
      <c r="BK77" s="323">
        <v>48000000</v>
      </c>
      <c r="BL77" s="329">
        <v>41543333</v>
      </c>
      <c r="BM77" s="426"/>
      <c r="BN77" s="429"/>
      <c r="BO77" s="432"/>
      <c r="BP77" s="323">
        <v>48000000</v>
      </c>
      <c r="BQ77" s="329">
        <v>48000000</v>
      </c>
      <c r="BR77" s="426"/>
      <c r="BS77" s="429"/>
      <c r="BT77" s="432"/>
      <c r="BU77" s="323">
        <v>48000000</v>
      </c>
      <c r="BV77" s="329">
        <v>48000000</v>
      </c>
      <c r="BW77" s="426"/>
      <c r="BX77" s="429"/>
      <c r="BY77" s="432"/>
      <c r="BZ77" s="657"/>
      <c r="CA77" s="11"/>
      <c r="CB77" s="11"/>
      <c r="CC77" s="15"/>
      <c r="CD77" s="15"/>
      <c r="CE77" s="11"/>
      <c r="CF77" s="11"/>
      <c r="CG77" s="6"/>
      <c r="CH77" s="6"/>
      <c r="CI77" s="6"/>
      <c r="CJ77" s="6"/>
    </row>
    <row r="78" spans="1:88" s="44" customFormat="1" ht="109.5" customHeight="1" x14ac:dyDescent="0.25">
      <c r="A78" s="14"/>
      <c r="B78" s="132"/>
      <c r="C78" s="167"/>
      <c r="D78" s="825"/>
      <c r="E78" s="162"/>
      <c r="F78" s="130"/>
      <c r="G78" s="151"/>
      <c r="H78" s="688"/>
      <c r="I78" s="697"/>
      <c r="J78" s="694"/>
      <c r="K78" s="691"/>
      <c r="L78" s="691"/>
      <c r="M78" s="694"/>
      <c r="N78" s="700"/>
      <c r="O78" s="694"/>
      <c r="P78" s="703"/>
      <c r="Q78" s="513"/>
      <c r="R78" s="516"/>
      <c r="S78" s="513"/>
      <c r="T78" s="516"/>
      <c r="U78" s="513"/>
      <c r="V78" s="552"/>
      <c r="W78" s="513"/>
      <c r="X78" s="516"/>
      <c r="Y78" s="488"/>
      <c r="Z78" s="491"/>
      <c r="AA78" s="488"/>
      <c r="AB78" s="491"/>
      <c r="AC78" s="488"/>
      <c r="AD78" s="491"/>
      <c r="AE78" s="401"/>
      <c r="AF78" s="408" t="s">
        <v>130</v>
      </c>
      <c r="AG78" s="85">
        <v>0.25</v>
      </c>
      <c r="AH78" s="54">
        <f>18/144</f>
        <v>0.125</v>
      </c>
      <c r="AI78" s="414" t="s">
        <v>396</v>
      </c>
      <c r="AJ78" s="346" t="s">
        <v>320</v>
      </c>
      <c r="AK78" s="104" t="s">
        <v>170</v>
      </c>
      <c r="AL78" s="39">
        <v>1500000000</v>
      </c>
      <c r="AM78" s="691"/>
      <c r="AN78" s="691"/>
      <c r="AO78" s="595"/>
      <c r="AP78" s="531"/>
      <c r="AQ78" s="595" t="s">
        <v>260</v>
      </c>
      <c r="AR78" s="595" t="s">
        <v>261</v>
      </c>
      <c r="AS78" s="531" t="s">
        <v>262</v>
      </c>
      <c r="AT78" s="531" t="s">
        <v>263</v>
      </c>
      <c r="AU78" s="625">
        <v>0</v>
      </c>
      <c r="AV78" s="677">
        <v>1848973024</v>
      </c>
      <c r="AW78" s="670">
        <v>687700000</v>
      </c>
      <c r="AX78" s="670"/>
      <c r="AY78" s="679"/>
      <c r="AZ78" s="432"/>
      <c r="BA78" s="655">
        <v>1848973024</v>
      </c>
      <c r="BB78" s="459">
        <v>710864000</v>
      </c>
      <c r="BC78" s="426"/>
      <c r="BD78" s="429"/>
      <c r="BE78" s="432"/>
      <c r="BF78" s="475">
        <v>1848973024</v>
      </c>
      <c r="BG78" s="423">
        <f>+BB78+30000000</f>
        <v>740864000</v>
      </c>
      <c r="BH78" s="426"/>
      <c r="BI78" s="625"/>
      <c r="BJ78" s="628"/>
      <c r="BK78" s="475">
        <v>1848973024</v>
      </c>
      <c r="BL78" s="474">
        <v>1140864000</v>
      </c>
      <c r="BM78" s="426"/>
      <c r="BN78" s="429"/>
      <c r="BO78" s="432"/>
      <c r="BP78" s="475">
        <v>1848973024</v>
      </c>
      <c r="BQ78" s="474">
        <v>1140864000</v>
      </c>
      <c r="BR78" s="426"/>
      <c r="BS78" s="429"/>
      <c r="BT78" s="432"/>
      <c r="BU78" s="475">
        <v>1848973024</v>
      </c>
      <c r="BV78" s="474">
        <f>1140864000+50000000</f>
        <v>1190864000</v>
      </c>
      <c r="BW78" s="426"/>
      <c r="BX78" s="429"/>
      <c r="BY78" s="432"/>
      <c r="BZ78" s="657"/>
      <c r="CA78" s="11"/>
      <c r="CB78" s="11"/>
      <c r="CC78" s="15"/>
      <c r="CD78" s="15"/>
      <c r="CE78" s="31"/>
      <c r="CF78" s="11"/>
      <c r="CG78" s="6"/>
      <c r="CH78" s="6"/>
      <c r="CI78" s="6"/>
      <c r="CJ78" s="6"/>
    </row>
    <row r="79" spans="1:88" s="44" customFormat="1" ht="15.75" customHeight="1" x14ac:dyDescent="0.25">
      <c r="A79" s="14"/>
      <c r="B79" s="132"/>
      <c r="C79" s="167"/>
      <c r="D79" s="825"/>
      <c r="E79" s="162"/>
      <c r="F79" s="130"/>
      <c r="G79" s="151"/>
      <c r="H79" s="688"/>
      <c r="I79" s="697"/>
      <c r="J79" s="694"/>
      <c r="K79" s="691"/>
      <c r="L79" s="691"/>
      <c r="M79" s="694"/>
      <c r="N79" s="700"/>
      <c r="O79" s="694"/>
      <c r="P79" s="703"/>
      <c r="Q79" s="513"/>
      <c r="R79" s="516"/>
      <c r="S79" s="513"/>
      <c r="T79" s="516"/>
      <c r="U79" s="513"/>
      <c r="V79" s="552"/>
      <c r="W79" s="513"/>
      <c r="X79" s="516"/>
      <c r="Y79" s="488"/>
      <c r="Z79" s="491"/>
      <c r="AA79" s="488"/>
      <c r="AB79" s="491"/>
      <c r="AC79" s="488"/>
      <c r="AD79" s="491"/>
      <c r="AE79" s="401"/>
      <c r="AF79" s="408" t="s">
        <v>131</v>
      </c>
      <c r="AG79" s="63">
        <v>0.1</v>
      </c>
      <c r="AH79" s="61">
        <v>0</v>
      </c>
      <c r="AI79" s="414" t="s">
        <v>400</v>
      </c>
      <c r="AJ79" s="61"/>
      <c r="AK79" s="95"/>
      <c r="AL79" s="39">
        <v>24000000</v>
      </c>
      <c r="AM79" s="691"/>
      <c r="AN79" s="691"/>
      <c r="AO79" s="595"/>
      <c r="AP79" s="531"/>
      <c r="AQ79" s="595"/>
      <c r="AR79" s="595"/>
      <c r="AS79" s="531"/>
      <c r="AT79" s="531"/>
      <c r="AU79" s="625"/>
      <c r="AV79" s="677"/>
      <c r="AW79" s="670"/>
      <c r="AX79" s="670"/>
      <c r="AY79" s="679"/>
      <c r="AZ79" s="432"/>
      <c r="BA79" s="655"/>
      <c r="BB79" s="459"/>
      <c r="BC79" s="426"/>
      <c r="BD79" s="429"/>
      <c r="BE79" s="432"/>
      <c r="BF79" s="475"/>
      <c r="BG79" s="423"/>
      <c r="BH79" s="426"/>
      <c r="BI79" s="625"/>
      <c r="BJ79" s="628"/>
      <c r="BK79" s="475"/>
      <c r="BL79" s="474"/>
      <c r="BM79" s="426"/>
      <c r="BN79" s="429"/>
      <c r="BO79" s="432"/>
      <c r="BP79" s="475"/>
      <c r="BQ79" s="474"/>
      <c r="BR79" s="426"/>
      <c r="BS79" s="429"/>
      <c r="BT79" s="432"/>
      <c r="BU79" s="475"/>
      <c r="BV79" s="474"/>
      <c r="BW79" s="426"/>
      <c r="BX79" s="429"/>
      <c r="BY79" s="432"/>
      <c r="BZ79" s="657"/>
      <c r="CA79" s="11"/>
      <c r="CB79" s="40"/>
      <c r="CC79" s="15"/>
      <c r="CD79" s="15"/>
      <c r="CE79" s="11"/>
      <c r="CF79" s="11"/>
      <c r="CG79" s="6"/>
      <c r="CH79" s="6"/>
      <c r="CI79" s="6"/>
      <c r="CJ79" s="6"/>
    </row>
    <row r="80" spans="1:88" s="44" customFormat="1" ht="15.75" customHeight="1" x14ac:dyDescent="0.25">
      <c r="A80" s="14"/>
      <c r="B80" s="132"/>
      <c r="C80" s="167"/>
      <c r="D80" s="825"/>
      <c r="E80" s="162"/>
      <c r="F80" s="130"/>
      <c r="G80" s="151"/>
      <c r="H80" s="688"/>
      <c r="I80" s="697"/>
      <c r="J80" s="694"/>
      <c r="K80" s="691"/>
      <c r="L80" s="691"/>
      <c r="M80" s="694"/>
      <c r="N80" s="700"/>
      <c r="O80" s="694"/>
      <c r="P80" s="703"/>
      <c r="Q80" s="513"/>
      <c r="R80" s="516"/>
      <c r="S80" s="513"/>
      <c r="T80" s="516"/>
      <c r="U80" s="513"/>
      <c r="V80" s="552"/>
      <c r="W80" s="513"/>
      <c r="X80" s="516"/>
      <c r="Y80" s="488"/>
      <c r="Z80" s="491"/>
      <c r="AA80" s="488"/>
      <c r="AB80" s="491"/>
      <c r="AC80" s="488"/>
      <c r="AD80" s="491"/>
      <c r="AE80" s="376"/>
      <c r="AF80" s="775" t="s">
        <v>146</v>
      </c>
      <c r="AG80" s="578">
        <v>0.1</v>
      </c>
      <c r="AH80" s="578">
        <f>0/8</f>
        <v>0</v>
      </c>
      <c r="AI80" s="705" t="s">
        <v>396</v>
      </c>
      <c r="AJ80" s="496"/>
      <c r="AK80" s="756"/>
      <c r="AL80" s="39"/>
      <c r="AM80" s="691"/>
      <c r="AN80" s="691"/>
      <c r="AO80" s="595"/>
      <c r="AP80" s="531"/>
      <c r="AQ80" s="281" t="s">
        <v>256</v>
      </c>
      <c r="AR80" s="281" t="s">
        <v>255</v>
      </c>
      <c r="AS80" s="271" t="s">
        <v>274</v>
      </c>
      <c r="AT80" s="271" t="s">
        <v>275</v>
      </c>
      <c r="AU80" s="282">
        <v>491697889</v>
      </c>
      <c r="AV80" s="181">
        <v>491697889</v>
      </c>
      <c r="AW80" s="181">
        <v>142639809</v>
      </c>
      <c r="AX80" s="670"/>
      <c r="AY80" s="679"/>
      <c r="AZ80" s="432"/>
      <c r="BA80" s="198">
        <v>491697889</v>
      </c>
      <c r="BB80" s="198">
        <v>186272069</v>
      </c>
      <c r="BC80" s="426"/>
      <c r="BD80" s="429"/>
      <c r="BE80" s="432"/>
      <c r="BF80" s="323">
        <v>491697889</v>
      </c>
      <c r="BG80" s="323">
        <v>229904329</v>
      </c>
      <c r="BH80" s="426"/>
      <c r="BI80" s="625"/>
      <c r="BJ80" s="628"/>
      <c r="BK80" s="323">
        <v>491697889</v>
      </c>
      <c r="BL80" s="329">
        <v>273536589</v>
      </c>
      <c r="BM80" s="426"/>
      <c r="BN80" s="429"/>
      <c r="BO80" s="432"/>
      <c r="BP80" s="323">
        <v>491697889</v>
      </c>
      <c r="BQ80" s="329">
        <v>273536589</v>
      </c>
      <c r="BR80" s="426"/>
      <c r="BS80" s="429"/>
      <c r="BT80" s="432"/>
      <c r="BU80" s="323">
        <v>491697889</v>
      </c>
      <c r="BV80" s="329">
        <v>360801109</v>
      </c>
      <c r="BW80" s="426"/>
      <c r="BX80" s="429"/>
      <c r="BY80" s="432"/>
      <c r="BZ80" s="657"/>
      <c r="CA80" s="11"/>
      <c r="CB80" s="40"/>
      <c r="CC80" s="15"/>
      <c r="CD80" s="15"/>
      <c r="CE80" s="11"/>
      <c r="CF80" s="11"/>
      <c r="CG80" s="6"/>
      <c r="CH80" s="6"/>
      <c r="CI80" s="6"/>
      <c r="CJ80" s="6"/>
    </row>
    <row r="81" spans="1:88" s="44" customFormat="1" ht="15.75" customHeight="1" x14ac:dyDescent="0.25">
      <c r="A81" s="14"/>
      <c r="B81" s="132"/>
      <c r="C81" s="167"/>
      <c r="D81" s="825"/>
      <c r="E81" s="162"/>
      <c r="F81" s="130"/>
      <c r="G81" s="151"/>
      <c r="H81" s="688"/>
      <c r="I81" s="697"/>
      <c r="J81" s="694"/>
      <c r="K81" s="691"/>
      <c r="L81" s="691"/>
      <c r="M81" s="694"/>
      <c r="N81" s="700"/>
      <c r="O81" s="694"/>
      <c r="P81" s="703"/>
      <c r="Q81" s="513"/>
      <c r="R81" s="516"/>
      <c r="S81" s="513"/>
      <c r="T81" s="516"/>
      <c r="U81" s="513"/>
      <c r="V81" s="552"/>
      <c r="W81" s="513"/>
      <c r="X81" s="516"/>
      <c r="Y81" s="488"/>
      <c r="Z81" s="491"/>
      <c r="AA81" s="488"/>
      <c r="AB81" s="491"/>
      <c r="AC81" s="488"/>
      <c r="AD81" s="491"/>
      <c r="AE81" s="376"/>
      <c r="AF81" s="776"/>
      <c r="AG81" s="860"/>
      <c r="AH81" s="579"/>
      <c r="AI81" s="706"/>
      <c r="AJ81" s="498"/>
      <c r="AK81" s="757"/>
      <c r="AL81" s="39">
        <f>58350000+30350000</f>
        <v>88700000</v>
      </c>
      <c r="AM81" s="691"/>
      <c r="AN81" s="691"/>
      <c r="AO81" s="595"/>
      <c r="AP81" s="531"/>
      <c r="AQ81" s="268" t="s">
        <v>260</v>
      </c>
      <c r="AR81" s="271" t="s">
        <v>261</v>
      </c>
      <c r="AS81" s="271" t="s">
        <v>262</v>
      </c>
      <c r="AT81" s="271" t="s">
        <v>263</v>
      </c>
      <c r="AU81" s="282">
        <v>0</v>
      </c>
      <c r="AV81" s="194">
        <v>48131971</v>
      </c>
      <c r="AW81" s="181">
        <v>12545971</v>
      </c>
      <c r="AX81" s="670"/>
      <c r="AY81" s="679"/>
      <c r="AZ81" s="432"/>
      <c r="BA81" s="202">
        <v>48131971</v>
      </c>
      <c r="BB81" s="198">
        <v>22545971</v>
      </c>
      <c r="BC81" s="426"/>
      <c r="BD81" s="429"/>
      <c r="BE81" s="432"/>
      <c r="BF81" s="325">
        <v>48131971</v>
      </c>
      <c r="BG81" s="323">
        <f>BB81+8224000</f>
        <v>30769971</v>
      </c>
      <c r="BH81" s="426"/>
      <c r="BI81" s="625"/>
      <c r="BJ81" s="628"/>
      <c r="BK81" s="325">
        <v>48131971</v>
      </c>
      <c r="BL81" s="330">
        <v>39423971</v>
      </c>
      <c r="BM81" s="426"/>
      <c r="BN81" s="429"/>
      <c r="BO81" s="432"/>
      <c r="BP81" s="325">
        <v>48131971</v>
      </c>
      <c r="BQ81" s="330">
        <v>39423971</v>
      </c>
      <c r="BR81" s="426"/>
      <c r="BS81" s="429"/>
      <c r="BT81" s="432"/>
      <c r="BU81" s="325">
        <v>48131971</v>
      </c>
      <c r="BV81" s="330">
        <f>39423971+5000000</f>
        <v>44423971</v>
      </c>
      <c r="BW81" s="426"/>
      <c r="BX81" s="429"/>
      <c r="BY81" s="432"/>
      <c r="BZ81" s="657"/>
      <c r="CA81" s="11"/>
      <c r="CB81" s="11"/>
      <c r="CC81" s="15"/>
      <c r="CD81" s="15"/>
      <c r="CE81" s="11"/>
      <c r="CF81" s="11"/>
      <c r="CG81" s="6"/>
      <c r="CH81" s="6"/>
      <c r="CI81" s="6"/>
      <c r="CJ81" s="6"/>
    </row>
    <row r="82" spans="1:88" s="44" customFormat="1" ht="15.75" customHeight="1" x14ac:dyDescent="0.25">
      <c r="A82" s="14"/>
      <c r="B82" s="132"/>
      <c r="C82" s="167"/>
      <c r="D82" s="825"/>
      <c r="E82" s="162"/>
      <c r="F82" s="130"/>
      <c r="G82" s="151"/>
      <c r="H82" s="688"/>
      <c r="I82" s="697"/>
      <c r="J82" s="694"/>
      <c r="K82" s="691"/>
      <c r="L82" s="691"/>
      <c r="M82" s="694"/>
      <c r="N82" s="700"/>
      <c r="O82" s="694"/>
      <c r="P82" s="703"/>
      <c r="Q82" s="513"/>
      <c r="R82" s="516"/>
      <c r="S82" s="513"/>
      <c r="T82" s="516"/>
      <c r="U82" s="513"/>
      <c r="V82" s="552"/>
      <c r="W82" s="513"/>
      <c r="X82" s="516"/>
      <c r="Y82" s="488"/>
      <c r="Z82" s="491"/>
      <c r="AA82" s="488"/>
      <c r="AB82" s="491"/>
      <c r="AC82" s="488"/>
      <c r="AD82" s="491"/>
      <c r="AE82" s="401"/>
      <c r="AF82" s="103" t="s">
        <v>147</v>
      </c>
      <c r="AG82" s="66">
        <v>0.25</v>
      </c>
      <c r="AH82" s="54">
        <v>1</v>
      </c>
      <c r="AI82" s="414" t="s">
        <v>398</v>
      </c>
      <c r="AJ82" s="54" t="s">
        <v>319</v>
      </c>
      <c r="AK82" s="95" t="s">
        <v>321</v>
      </c>
      <c r="AL82" s="39">
        <f>12000000+50000000</f>
        <v>62000000</v>
      </c>
      <c r="AM82" s="691"/>
      <c r="AN82" s="691"/>
      <c r="AO82" s="595"/>
      <c r="AP82" s="531"/>
      <c r="AQ82" s="281" t="s">
        <v>265</v>
      </c>
      <c r="AR82" s="271" t="s">
        <v>269</v>
      </c>
      <c r="AS82" s="281" t="s">
        <v>266</v>
      </c>
      <c r="AT82" s="281" t="s">
        <v>267</v>
      </c>
      <c r="AU82" s="282">
        <v>12000000</v>
      </c>
      <c r="AV82" s="192">
        <v>12000000</v>
      </c>
      <c r="AW82" s="181">
        <v>0</v>
      </c>
      <c r="AX82" s="670"/>
      <c r="AY82" s="679"/>
      <c r="AZ82" s="432"/>
      <c r="BA82" s="201">
        <v>12000000</v>
      </c>
      <c r="BB82" s="198">
        <v>12000000</v>
      </c>
      <c r="BC82" s="426"/>
      <c r="BD82" s="429"/>
      <c r="BE82" s="432"/>
      <c r="BF82" s="323">
        <v>12000000</v>
      </c>
      <c r="BG82" s="323">
        <f>+BB82</f>
        <v>12000000</v>
      </c>
      <c r="BH82" s="426"/>
      <c r="BI82" s="625"/>
      <c r="BJ82" s="628"/>
      <c r="BK82" s="323">
        <v>12000000</v>
      </c>
      <c r="BL82" s="329">
        <v>12000000</v>
      </c>
      <c r="BM82" s="426"/>
      <c r="BN82" s="429"/>
      <c r="BO82" s="432"/>
      <c r="BP82" s="323">
        <v>12000000</v>
      </c>
      <c r="BQ82" s="329">
        <v>12000000</v>
      </c>
      <c r="BR82" s="426"/>
      <c r="BS82" s="429"/>
      <c r="BT82" s="432"/>
      <c r="BU82" s="323">
        <v>12000000</v>
      </c>
      <c r="BV82" s="329">
        <v>12000000</v>
      </c>
      <c r="BW82" s="426"/>
      <c r="BX82" s="429"/>
      <c r="BY82" s="432"/>
      <c r="BZ82" s="657"/>
      <c r="CA82" s="11"/>
      <c r="CB82" s="11"/>
      <c r="CC82" s="15"/>
      <c r="CD82" s="15"/>
      <c r="CE82" s="11"/>
      <c r="CF82" s="11"/>
      <c r="CG82" s="6"/>
      <c r="CH82" s="6"/>
      <c r="CI82" s="6"/>
      <c r="CJ82" s="6"/>
    </row>
    <row r="83" spans="1:88" s="44" customFormat="1" ht="15.75" customHeight="1" x14ac:dyDescent="0.25">
      <c r="A83" s="14"/>
      <c r="B83" s="132"/>
      <c r="C83" s="167"/>
      <c r="D83" s="825"/>
      <c r="E83" s="162"/>
      <c r="F83" s="130"/>
      <c r="G83" s="151"/>
      <c r="H83" s="688"/>
      <c r="I83" s="697"/>
      <c r="J83" s="694"/>
      <c r="K83" s="691"/>
      <c r="L83" s="691"/>
      <c r="M83" s="694"/>
      <c r="N83" s="700"/>
      <c r="O83" s="694"/>
      <c r="P83" s="703"/>
      <c r="Q83" s="513"/>
      <c r="R83" s="516"/>
      <c r="S83" s="513"/>
      <c r="T83" s="516"/>
      <c r="U83" s="513"/>
      <c r="V83" s="552"/>
      <c r="W83" s="513"/>
      <c r="X83" s="516"/>
      <c r="Y83" s="488"/>
      <c r="Z83" s="491"/>
      <c r="AA83" s="488"/>
      <c r="AB83" s="491"/>
      <c r="AC83" s="488"/>
      <c r="AD83" s="491"/>
      <c r="AE83" s="401"/>
      <c r="AF83" s="103" t="s">
        <v>148</v>
      </c>
      <c r="AG83" s="73">
        <v>0.15</v>
      </c>
      <c r="AH83" s="54">
        <v>0</v>
      </c>
      <c r="AI83" s="414" t="s">
        <v>400</v>
      </c>
      <c r="AJ83" s="54"/>
      <c r="AK83" s="95"/>
      <c r="AL83" s="39">
        <f>11868029+50000000</f>
        <v>61868029</v>
      </c>
      <c r="AM83" s="691"/>
      <c r="AN83" s="691"/>
      <c r="AO83" s="595"/>
      <c r="AP83" s="531"/>
      <c r="AQ83" s="611" t="s">
        <v>260</v>
      </c>
      <c r="AR83" s="531" t="s">
        <v>261</v>
      </c>
      <c r="AS83" s="531" t="s">
        <v>262</v>
      </c>
      <c r="AT83" s="531" t="s">
        <v>263</v>
      </c>
      <c r="AU83" s="625">
        <v>0</v>
      </c>
      <c r="AV83" s="677">
        <v>40168029</v>
      </c>
      <c r="AW83" s="670">
        <v>0</v>
      </c>
      <c r="AX83" s="670"/>
      <c r="AY83" s="679"/>
      <c r="AZ83" s="432"/>
      <c r="BA83" s="655">
        <v>40168029</v>
      </c>
      <c r="BB83" s="459">
        <v>0</v>
      </c>
      <c r="BC83" s="426"/>
      <c r="BD83" s="429"/>
      <c r="BE83" s="432"/>
      <c r="BF83" s="475">
        <v>40168029</v>
      </c>
      <c r="BG83" s="423">
        <v>0</v>
      </c>
      <c r="BH83" s="426"/>
      <c r="BI83" s="625"/>
      <c r="BJ83" s="628"/>
      <c r="BK83" s="475">
        <v>40168029</v>
      </c>
      <c r="BL83" s="474">
        <v>0</v>
      </c>
      <c r="BM83" s="426"/>
      <c r="BN83" s="429"/>
      <c r="BO83" s="432"/>
      <c r="BP83" s="475">
        <v>40168029</v>
      </c>
      <c r="BQ83" s="474">
        <v>16024000</v>
      </c>
      <c r="BR83" s="426"/>
      <c r="BS83" s="429"/>
      <c r="BT83" s="432"/>
      <c r="BU83" s="475">
        <v>40168029</v>
      </c>
      <c r="BV83" s="474">
        <f>16024000+18944000+5000000</f>
        <v>39968000</v>
      </c>
      <c r="BW83" s="426"/>
      <c r="BX83" s="429"/>
      <c r="BY83" s="432"/>
      <c r="BZ83" s="657"/>
      <c r="CA83" s="11"/>
      <c r="CB83" s="11"/>
      <c r="CC83" s="15"/>
      <c r="CD83" s="15"/>
      <c r="CE83" s="11"/>
      <c r="CF83" s="11"/>
      <c r="CG83" s="6"/>
      <c r="CH83" s="6"/>
      <c r="CI83" s="6"/>
      <c r="CJ83" s="6"/>
    </row>
    <row r="84" spans="1:88" s="44" customFormat="1" ht="87.75" customHeight="1" x14ac:dyDescent="0.25">
      <c r="A84" s="14"/>
      <c r="B84" s="132"/>
      <c r="C84" s="167"/>
      <c r="D84" s="825"/>
      <c r="E84" s="162"/>
      <c r="F84" s="130"/>
      <c r="G84" s="151"/>
      <c r="H84" s="688"/>
      <c r="I84" s="697"/>
      <c r="J84" s="694"/>
      <c r="K84" s="691"/>
      <c r="L84" s="691"/>
      <c r="M84" s="694"/>
      <c r="N84" s="700"/>
      <c r="O84" s="694"/>
      <c r="P84" s="703"/>
      <c r="Q84" s="513"/>
      <c r="R84" s="516"/>
      <c r="S84" s="513"/>
      <c r="T84" s="516"/>
      <c r="U84" s="513"/>
      <c r="V84" s="552"/>
      <c r="W84" s="513"/>
      <c r="X84" s="516"/>
      <c r="Y84" s="488"/>
      <c r="Z84" s="491"/>
      <c r="AA84" s="488"/>
      <c r="AB84" s="491"/>
      <c r="AC84" s="488"/>
      <c r="AD84" s="491"/>
      <c r="AE84" s="401"/>
      <c r="AF84" s="408" t="s">
        <v>119</v>
      </c>
      <c r="AG84" s="83">
        <v>0.1</v>
      </c>
      <c r="AH84" s="57">
        <f>5/5</f>
        <v>1</v>
      </c>
      <c r="AI84" s="414" t="s">
        <v>406</v>
      </c>
      <c r="AJ84" s="108" t="s">
        <v>389</v>
      </c>
      <c r="AK84" s="94" t="s">
        <v>390</v>
      </c>
      <c r="AL84" s="38">
        <v>28300000</v>
      </c>
      <c r="AM84" s="691"/>
      <c r="AN84" s="691"/>
      <c r="AO84" s="595"/>
      <c r="AP84" s="531"/>
      <c r="AQ84" s="611"/>
      <c r="AR84" s="531"/>
      <c r="AS84" s="531"/>
      <c r="AT84" s="531"/>
      <c r="AU84" s="625"/>
      <c r="AV84" s="677"/>
      <c r="AW84" s="670"/>
      <c r="AX84" s="670"/>
      <c r="AY84" s="679"/>
      <c r="AZ84" s="432"/>
      <c r="BA84" s="655"/>
      <c r="BB84" s="459"/>
      <c r="BC84" s="426"/>
      <c r="BD84" s="429"/>
      <c r="BE84" s="432"/>
      <c r="BF84" s="475"/>
      <c r="BG84" s="423"/>
      <c r="BH84" s="426"/>
      <c r="BI84" s="625"/>
      <c r="BJ84" s="628"/>
      <c r="BK84" s="475"/>
      <c r="BL84" s="474"/>
      <c r="BM84" s="426"/>
      <c r="BN84" s="429"/>
      <c r="BO84" s="432"/>
      <c r="BP84" s="475"/>
      <c r="BQ84" s="474"/>
      <c r="BR84" s="426"/>
      <c r="BS84" s="429"/>
      <c r="BT84" s="432"/>
      <c r="BU84" s="475"/>
      <c r="BV84" s="474"/>
      <c r="BW84" s="426"/>
      <c r="BX84" s="429"/>
      <c r="BY84" s="432"/>
      <c r="BZ84" s="657"/>
      <c r="CA84" s="11"/>
      <c r="CB84" s="11"/>
      <c r="CC84" s="15"/>
      <c r="CD84" s="15"/>
      <c r="CE84" s="11"/>
      <c r="CF84" s="11"/>
      <c r="CG84" s="6"/>
      <c r="CH84" s="6"/>
      <c r="CI84" s="6"/>
      <c r="CJ84" s="6"/>
    </row>
    <row r="85" spans="1:88" s="44" customFormat="1" ht="41.25" customHeight="1" x14ac:dyDescent="0.25">
      <c r="A85" s="14"/>
      <c r="B85" s="132"/>
      <c r="C85" s="167"/>
      <c r="D85" s="825"/>
      <c r="E85" s="162"/>
      <c r="F85" s="130"/>
      <c r="G85" s="151"/>
      <c r="H85" s="689"/>
      <c r="I85" s="698"/>
      <c r="J85" s="695"/>
      <c r="K85" s="692"/>
      <c r="L85" s="692"/>
      <c r="M85" s="695"/>
      <c r="N85" s="701"/>
      <c r="O85" s="695"/>
      <c r="P85" s="704"/>
      <c r="Q85" s="514"/>
      <c r="R85" s="517"/>
      <c r="S85" s="514"/>
      <c r="T85" s="517"/>
      <c r="U85" s="514"/>
      <c r="V85" s="553"/>
      <c r="W85" s="514"/>
      <c r="X85" s="517"/>
      <c r="Y85" s="489"/>
      <c r="Z85" s="492"/>
      <c r="AA85" s="489"/>
      <c r="AB85" s="492"/>
      <c r="AC85" s="489"/>
      <c r="AD85" s="492"/>
      <c r="AE85" s="401"/>
      <c r="AF85" s="103" t="s">
        <v>120</v>
      </c>
      <c r="AG85" s="83">
        <v>0.15</v>
      </c>
      <c r="AH85" s="57">
        <v>0</v>
      </c>
      <c r="AI85" s="414" t="s">
        <v>396</v>
      </c>
      <c r="AJ85" s="55"/>
      <c r="AK85" s="95"/>
      <c r="AL85" s="38">
        <f>139788000+66000000</f>
        <v>205788000</v>
      </c>
      <c r="AM85" s="692"/>
      <c r="AN85" s="692"/>
      <c r="AO85" s="595"/>
      <c r="AP85" s="531"/>
      <c r="AQ85" s="287" t="s">
        <v>265</v>
      </c>
      <c r="AR85" s="276" t="s">
        <v>269</v>
      </c>
      <c r="AS85" s="287" t="s">
        <v>266</v>
      </c>
      <c r="AT85" s="287" t="s">
        <v>267</v>
      </c>
      <c r="AU85" s="121">
        <v>18400000</v>
      </c>
      <c r="AV85" s="192">
        <v>18400000</v>
      </c>
      <c r="AW85" s="181">
        <v>0</v>
      </c>
      <c r="AX85" s="671"/>
      <c r="AY85" s="680"/>
      <c r="AZ85" s="433"/>
      <c r="BA85" s="201">
        <v>18400000</v>
      </c>
      <c r="BB85" s="198">
        <v>2545667</v>
      </c>
      <c r="BC85" s="427"/>
      <c r="BD85" s="430"/>
      <c r="BE85" s="433"/>
      <c r="BF85" s="323">
        <v>18400000</v>
      </c>
      <c r="BG85" s="323">
        <f>+BB85+5000000</f>
        <v>7545667</v>
      </c>
      <c r="BH85" s="427"/>
      <c r="BI85" s="626"/>
      <c r="BJ85" s="629"/>
      <c r="BK85" s="323">
        <v>18400000</v>
      </c>
      <c r="BL85" s="329">
        <v>7545667</v>
      </c>
      <c r="BM85" s="427"/>
      <c r="BN85" s="430"/>
      <c r="BO85" s="433"/>
      <c r="BP85" s="323">
        <v>18400000</v>
      </c>
      <c r="BQ85" s="329">
        <v>18400000</v>
      </c>
      <c r="BR85" s="427"/>
      <c r="BS85" s="430"/>
      <c r="BT85" s="433"/>
      <c r="BU85" s="323">
        <v>18400000</v>
      </c>
      <c r="BV85" s="329">
        <v>18400000</v>
      </c>
      <c r="BW85" s="427"/>
      <c r="BX85" s="430"/>
      <c r="BY85" s="433"/>
      <c r="BZ85" s="658"/>
      <c r="CA85" s="11"/>
      <c r="CB85" s="11"/>
      <c r="CC85" s="16"/>
      <c r="CD85" s="11"/>
      <c r="CE85" s="11"/>
      <c r="CF85" s="11"/>
      <c r="CG85" s="6"/>
      <c r="CH85" s="6"/>
      <c r="CI85" s="6"/>
      <c r="CJ85" s="6"/>
    </row>
    <row r="86" spans="1:88" s="233" customFormat="1" ht="62.25" customHeight="1" x14ac:dyDescent="0.25">
      <c r="A86" s="227"/>
      <c r="B86" s="228"/>
      <c r="C86" s="229"/>
      <c r="D86" s="825"/>
      <c r="E86" s="162"/>
      <c r="F86" s="209"/>
      <c r="G86" s="151"/>
      <c r="H86" s="545" t="s">
        <v>50</v>
      </c>
      <c r="I86" s="164">
        <v>0.25</v>
      </c>
      <c r="J86" s="208" t="s">
        <v>23</v>
      </c>
      <c r="K86" s="545" t="s">
        <v>51</v>
      </c>
      <c r="L86" s="244">
        <v>4</v>
      </c>
      <c r="M86" s="208">
        <v>4</v>
      </c>
      <c r="N86" s="719">
        <v>1</v>
      </c>
      <c r="O86" s="208">
        <v>1</v>
      </c>
      <c r="P86" s="503">
        <v>1</v>
      </c>
      <c r="Q86" s="506">
        <v>0</v>
      </c>
      <c r="R86" s="509">
        <v>0</v>
      </c>
      <c r="S86" s="506">
        <v>0</v>
      </c>
      <c r="T86" s="509">
        <v>0</v>
      </c>
      <c r="U86" s="506">
        <v>0</v>
      </c>
      <c r="V86" s="509">
        <v>0</v>
      </c>
      <c r="W86" s="506">
        <v>0</v>
      </c>
      <c r="X86" s="509">
        <v>0</v>
      </c>
      <c r="Y86" s="493">
        <v>1</v>
      </c>
      <c r="Z86" s="496">
        <v>1</v>
      </c>
      <c r="AA86" s="493">
        <v>1</v>
      </c>
      <c r="AB86" s="496">
        <v>1</v>
      </c>
      <c r="AC86" s="493">
        <f>AH86*AG86</f>
        <v>1</v>
      </c>
      <c r="AD86" s="496">
        <f>AC86/P86</f>
        <v>1</v>
      </c>
      <c r="AE86" s="377"/>
      <c r="AF86" s="586" t="s">
        <v>109</v>
      </c>
      <c r="AG86" s="761">
        <v>1</v>
      </c>
      <c r="AH86" s="761">
        <v>1</v>
      </c>
      <c r="AI86" s="705" t="s">
        <v>401</v>
      </c>
      <c r="AJ86" s="589" t="s">
        <v>363</v>
      </c>
      <c r="AK86" s="756"/>
      <c r="AL86" s="273">
        <v>160000000</v>
      </c>
      <c r="AM86" s="719" t="s">
        <v>25</v>
      </c>
      <c r="AN86" s="545" t="s">
        <v>26</v>
      </c>
      <c r="AO86" s="595"/>
      <c r="AP86" s="531"/>
      <c r="AQ86" s="256" t="s">
        <v>268</v>
      </c>
      <c r="AR86" s="278" t="s">
        <v>261</v>
      </c>
      <c r="AS86" s="256" t="s">
        <v>262</v>
      </c>
      <c r="AT86" s="256" t="s">
        <v>263</v>
      </c>
      <c r="AU86" s="273">
        <v>0</v>
      </c>
      <c r="AV86" s="142">
        <v>111280700</v>
      </c>
      <c r="AW86" s="273">
        <v>0</v>
      </c>
      <c r="AX86" s="669">
        <f>+AV86+AV87</f>
        <v>160000000</v>
      </c>
      <c r="AY86" s="669">
        <f>+AW86+AW87</f>
        <v>0</v>
      </c>
      <c r="AZ86" s="461">
        <f>+AY86/AX86</f>
        <v>0</v>
      </c>
      <c r="BA86" s="246">
        <v>111280700</v>
      </c>
      <c r="BB86" s="263">
        <v>0</v>
      </c>
      <c r="BC86" s="425">
        <f>+BA86+BA87</f>
        <v>160000000</v>
      </c>
      <c r="BD86" s="458">
        <f t="shared" ref="BD86:BD88" si="0">+BB86+BB87</f>
        <v>0</v>
      </c>
      <c r="BE86" s="461">
        <f>+BD86/BC86</f>
        <v>0</v>
      </c>
      <c r="BF86" s="326">
        <v>111280700</v>
      </c>
      <c r="BG86" s="301">
        <v>0</v>
      </c>
      <c r="BH86" s="425">
        <f>+BF86+BF87</f>
        <v>160000000</v>
      </c>
      <c r="BI86" s="425">
        <f t="shared" ref="BI86:BI88" si="1">+BG86+BG87</f>
        <v>0</v>
      </c>
      <c r="BJ86" s="621">
        <f>+BI86/BH86</f>
        <v>0</v>
      </c>
      <c r="BK86" s="326">
        <v>111280700</v>
      </c>
      <c r="BL86" s="301">
        <v>111280700</v>
      </c>
      <c r="BM86" s="425">
        <f>+BK86+BK87</f>
        <v>160000000</v>
      </c>
      <c r="BN86" s="458">
        <f>+BL86+BL87</f>
        <v>160000000</v>
      </c>
      <c r="BO86" s="461">
        <f>+BN86/BM86</f>
        <v>1</v>
      </c>
      <c r="BP86" s="326">
        <v>111280700</v>
      </c>
      <c r="BQ86" s="337">
        <v>111280700</v>
      </c>
      <c r="BR86" s="425">
        <f>+BP86+BP87</f>
        <v>160000000</v>
      </c>
      <c r="BS86" s="458">
        <f>+BQ86+BQ87</f>
        <v>160000000</v>
      </c>
      <c r="BT86" s="461">
        <f>+BS86/BR86</f>
        <v>1</v>
      </c>
      <c r="BU86" s="326">
        <v>111280700</v>
      </c>
      <c r="BV86" s="390">
        <v>111280700</v>
      </c>
      <c r="BW86" s="425">
        <f>+BU86+BU87</f>
        <v>160000000</v>
      </c>
      <c r="BX86" s="458">
        <f>+BV86+BV87</f>
        <v>160000000</v>
      </c>
      <c r="BY86" s="461">
        <f>+BX86/BW86</f>
        <v>1</v>
      </c>
      <c r="BZ86" s="659"/>
      <c r="CA86" s="227"/>
      <c r="CB86" s="227"/>
      <c r="CC86" s="227"/>
      <c r="CD86" s="227"/>
      <c r="CE86" s="227"/>
      <c r="CF86" s="227"/>
      <c r="CG86" s="232"/>
      <c r="CH86" s="232"/>
      <c r="CI86" s="232"/>
      <c r="CJ86" s="232"/>
    </row>
    <row r="87" spans="1:88" s="233" customFormat="1" x14ac:dyDescent="0.25">
      <c r="A87" s="227"/>
      <c r="B87" s="228"/>
      <c r="C87" s="229"/>
      <c r="D87" s="825"/>
      <c r="E87" s="162"/>
      <c r="F87" s="209"/>
      <c r="G87" s="151"/>
      <c r="H87" s="546"/>
      <c r="I87" s="162"/>
      <c r="J87" s="209"/>
      <c r="K87" s="546"/>
      <c r="L87" s="245"/>
      <c r="M87" s="209"/>
      <c r="N87" s="720"/>
      <c r="O87" s="209"/>
      <c r="P87" s="504"/>
      <c r="Q87" s="507"/>
      <c r="R87" s="510"/>
      <c r="S87" s="507"/>
      <c r="T87" s="510"/>
      <c r="U87" s="507"/>
      <c r="V87" s="510"/>
      <c r="W87" s="507"/>
      <c r="X87" s="510"/>
      <c r="Y87" s="494"/>
      <c r="Z87" s="497"/>
      <c r="AA87" s="494"/>
      <c r="AB87" s="497"/>
      <c r="AC87" s="494"/>
      <c r="AD87" s="497"/>
      <c r="AE87" s="378"/>
      <c r="AF87" s="587"/>
      <c r="AG87" s="762"/>
      <c r="AH87" s="762"/>
      <c r="AI87" s="861"/>
      <c r="AJ87" s="590"/>
      <c r="AK87" s="620"/>
      <c r="AL87" s="274"/>
      <c r="AM87" s="720"/>
      <c r="AN87" s="546"/>
      <c r="AO87" s="595"/>
      <c r="AP87" s="531"/>
      <c r="AQ87" s="675" t="s">
        <v>265</v>
      </c>
      <c r="AR87" s="675" t="s">
        <v>269</v>
      </c>
      <c r="AS87" s="546" t="s">
        <v>266</v>
      </c>
      <c r="AT87" s="546" t="s">
        <v>267</v>
      </c>
      <c r="AU87" s="670">
        <v>48719300</v>
      </c>
      <c r="AV87" s="673">
        <v>48719300</v>
      </c>
      <c r="AW87" s="670">
        <v>0</v>
      </c>
      <c r="AX87" s="670"/>
      <c r="AY87" s="670"/>
      <c r="AZ87" s="462"/>
      <c r="BA87" s="636">
        <v>48719300</v>
      </c>
      <c r="BB87" s="459">
        <v>0</v>
      </c>
      <c r="BC87" s="426"/>
      <c r="BD87" s="459">
        <f t="shared" si="0"/>
        <v>0</v>
      </c>
      <c r="BE87" s="462"/>
      <c r="BF87" s="457">
        <v>48719300</v>
      </c>
      <c r="BG87" s="426">
        <v>0</v>
      </c>
      <c r="BH87" s="426"/>
      <c r="BI87" s="426">
        <f t="shared" si="1"/>
        <v>0</v>
      </c>
      <c r="BJ87" s="622"/>
      <c r="BK87" s="457">
        <v>48719300</v>
      </c>
      <c r="BL87" s="426">
        <v>48719300</v>
      </c>
      <c r="BM87" s="426"/>
      <c r="BN87" s="459"/>
      <c r="BO87" s="462"/>
      <c r="BP87" s="457">
        <v>48719300</v>
      </c>
      <c r="BQ87" s="426">
        <v>48719300</v>
      </c>
      <c r="BR87" s="426"/>
      <c r="BS87" s="459"/>
      <c r="BT87" s="462"/>
      <c r="BU87" s="457">
        <v>48719300</v>
      </c>
      <c r="BV87" s="426">
        <v>48719300</v>
      </c>
      <c r="BW87" s="426"/>
      <c r="BX87" s="459"/>
      <c r="BY87" s="462"/>
      <c r="BZ87" s="660"/>
      <c r="CA87" s="227"/>
      <c r="CB87" s="227"/>
      <c r="CC87" s="227"/>
      <c r="CD87" s="227"/>
      <c r="CE87" s="227"/>
      <c r="CF87" s="227"/>
      <c r="CG87" s="232"/>
      <c r="CH87" s="232"/>
      <c r="CI87" s="232"/>
      <c r="CJ87" s="232"/>
    </row>
    <row r="88" spans="1:88" s="233" customFormat="1" ht="21.75" customHeight="1" x14ac:dyDescent="0.25">
      <c r="A88" s="227"/>
      <c r="B88" s="228"/>
      <c r="C88" s="229"/>
      <c r="D88" s="825"/>
      <c r="E88" s="162"/>
      <c r="F88" s="209"/>
      <c r="G88" s="151"/>
      <c r="H88" s="600"/>
      <c r="I88" s="165"/>
      <c r="J88" s="210"/>
      <c r="K88" s="600"/>
      <c r="L88" s="219"/>
      <c r="M88" s="210"/>
      <c r="N88" s="721"/>
      <c r="O88" s="210"/>
      <c r="P88" s="505"/>
      <c r="Q88" s="508"/>
      <c r="R88" s="511"/>
      <c r="S88" s="508"/>
      <c r="T88" s="511"/>
      <c r="U88" s="508"/>
      <c r="V88" s="511"/>
      <c r="W88" s="508"/>
      <c r="X88" s="511"/>
      <c r="Y88" s="495"/>
      <c r="Z88" s="498"/>
      <c r="AA88" s="495"/>
      <c r="AB88" s="498"/>
      <c r="AC88" s="495"/>
      <c r="AD88" s="498"/>
      <c r="AE88" s="379"/>
      <c r="AF88" s="588"/>
      <c r="AG88" s="763"/>
      <c r="AH88" s="763"/>
      <c r="AI88" s="706"/>
      <c r="AJ88" s="591"/>
      <c r="AK88" s="757"/>
      <c r="AL88" s="275"/>
      <c r="AM88" s="721"/>
      <c r="AN88" s="600"/>
      <c r="AO88" s="595"/>
      <c r="AP88" s="531"/>
      <c r="AQ88" s="676"/>
      <c r="AR88" s="676"/>
      <c r="AS88" s="600"/>
      <c r="AT88" s="600"/>
      <c r="AU88" s="671"/>
      <c r="AV88" s="674"/>
      <c r="AW88" s="671"/>
      <c r="AX88" s="671"/>
      <c r="AY88" s="671"/>
      <c r="AZ88" s="463"/>
      <c r="BA88" s="637"/>
      <c r="BB88" s="460"/>
      <c r="BC88" s="427"/>
      <c r="BD88" s="460">
        <f t="shared" si="0"/>
        <v>0</v>
      </c>
      <c r="BE88" s="463"/>
      <c r="BF88" s="456"/>
      <c r="BG88" s="427"/>
      <c r="BH88" s="427"/>
      <c r="BI88" s="427">
        <f t="shared" si="1"/>
        <v>0</v>
      </c>
      <c r="BJ88" s="623"/>
      <c r="BK88" s="456"/>
      <c r="BL88" s="427"/>
      <c r="BM88" s="427"/>
      <c r="BN88" s="460"/>
      <c r="BO88" s="463"/>
      <c r="BP88" s="456"/>
      <c r="BQ88" s="427"/>
      <c r="BR88" s="427"/>
      <c r="BS88" s="460"/>
      <c r="BT88" s="463"/>
      <c r="BU88" s="456"/>
      <c r="BV88" s="427"/>
      <c r="BW88" s="427"/>
      <c r="BX88" s="460"/>
      <c r="BY88" s="463"/>
      <c r="BZ88" s="661"/>
      <c r="CA88" s="227"/>
      <c r="CB88" s="227"/>
      <c r="CC88" s="227"/>
      <c r="CD88" s="227"/>
      <c r="CE88" s="227"/>
      <c r="CF88" s="227"/>
      <c r="CG88" s="232"/>
      <c r="CH88" s="232"/>
      <c r="CI88" s="232"/>
      <c r="CJ88" s="232"/>
    </row>
    <row r="89" spans="1:88" s="233" customFormat="1" ht="63.75" x14ac:dyDescent="0.25">
      <c r="A89" s="227"/>
      <c r="B89" s="228"/>
      <c r="C89" s="229"/>
      <c r="D89" s="825"/>
      <c r="E89" s="162"/>
      <c r="F89" s="209"/>
      <c r="G89" s="151"/>
      <c r="H89" s="545" t="s">
        <v>52</v>
      </c>
      <c r="I89" s="722">
        <v>0.25</v>
      </c>
      <c r="J89" s="501" t="s">
        <v>23</v>
      </c>
      <c r="K89" s="545" t="s">
        <v>53</v>
      </c>
      <c r="L89" s="545">
        <v>4</v>
      </c>
      <c r="M89" s="719">
        <v>4</v>
      </c>
      <c r="N89" s="719">
        <v>1</v>
      </c>
      <c r="O89" s="719">
        <v>1</v>
      </c>
      <c r="P89" s="503">
        <v>1</v>
      </c>
      <c r="Q89" s="506">
        <v>0</v>
      </c>
      <c r="R89" s="509">
        <v>0</v>
      </c>
      <c r="S89" s="506">
        <v>0</v>
      </c>
      <c r="T89" s="509">
        <v>0</v>
      </c>
      <c r="U89" s="506">
        <v>0</v>
      </c>
      <c r="V89" s="509">
        <v>0</v>
      </c>
      <c r="W89" s="506">
        <v>0</v>
      </c>
      <c r="X89" s="509">
        <v>0</v>
      </c>
      <c r="Y89" s="493">
        <v>0</v>
      </c>
      <c r="Z89" s="496">
        <v>0</v>
      </c>
      <c r="AA89" s="493">
        <v>0</v>
      </c>
      <c r="AB89" s="496">
        <v>0</v>
      </c>
      <c r="AC89" s="493">
        <f>AH89*AG89</f>
        <v>0</v>
      </c>
      <c r="AD89" s="496">
        <f>AC89/P89</f>
        <v>0</v>
      </c>
      <c r="AE89" s="377"/>
      <c r="AF89" s="586" t="s">
        <v>107</v>
      </c>
      <c r="AG89" s="759">
        <v>1</v>
      </c>
      <c r="AH89" s="759">
        <v>0</v>
      </c>
      <c r="AI89" s="705" t="s">
        <v>397</v>
      </c>
      <c r="AJ89" s="596"/>
      <c r="AK89" s="756"/>
      <c r="AL89" s="273">
        <v>324943024</v>
      </c>
      <c r="AM89" s="545" t="s">
        <v>25</v>
      </c>
      <c r="AN89" s="545" t="s">
        <v>26</v>
      </c>
      <c r="AO89" s="595"/>
      <c r="AP89" s="531"/>
      <c r="AQ89" s="247" t="s">
        <v>251</v>
      </c>
      <c r="AR89" s="247" t="s">
        <v>252</v>
      </c>
      <c r="AS89" s="288" t="s">
        <v>253</v>
      </c>
      <c r="AT89" s="288" t="s">
        <v>254</v>
      </c>
      <c r="AU89" s="273">
        <v>267260000</v>
      </c>
      <c r="AV89" s="142">
        <v>259117856</v>
      </c>
      <c r="AW89" s="273">
        <v>0</v>
      </c>
      <c r="AX89" s="669">
        <f>+AV89+AV91+AV90</f>
        <v>309376011</v>
      </c>
      <c r="AY89" s="669">
        <f>AW89+AW90+AW91</f>
        <v>0</v>
      </c>
      <c r="AZ89" s="461">
        <f>AY89/AX89</f>
        <v>0</v>
      </c>
      <c r="BA89" s="205">
        <v>259117856</v>
      </c>
      <c r="BB89" s="263">
        <v>0</v>
      </c>
      <c r="BC89" s="425">
        <f>+BA89+BA90+BA91</f>
        <v>309376011</v>
      </c>
      <c r="BD89" s="458">
        <f>BB89+BB90+BB91</f>
        <v>0</v>
      </c>
      <c r="BE89" s="461">
        <f>BD89/BC89</f>
        <v>0</v>
      </c>
      <c r="BF89" s="326">
        <v>259117856</v>
      </c>
      <c r="BG89" s="301">
        <v>0</v>
      </c>
      <c r="BH89" s="425">
        <f>+BF89+BF90+BF91</f>
        <v>309376011</v>
      </c>
      <c r="BI89" s="425">
        <f>BG89+BG90+BG91</f>
        <v>0</v>
      </c>
      <c r="BJ89" s="621">
        <f>BI89/BH89</f>
        <v>0</v>
      </c>
      <c r="BK89" s="326">
        <v>259117856</v>
      </c>
      <c r="BL89" s="301">
        <v>0</v>
      </c>
      <c r="BM89" s="425">
        <f>+BK89+BK90+BK91</f>
        <v>309376011</v>
      </c>
      <c r="BN89" s="458">
        <f>BL89+BL90+BL91</f>
        <v>0</v>
      </c>
      <c r="BO89" s="461">
        <f>BN89/BM89</f>
        <v>0</v>
      </c>
      <c r="BP89" s="326">
        <v>259117856</v>
      </c>
      <c r="BQ89" s="337">
        <v>0</v>
      </c>
      <c r="BR89" s="425">
        <f>+BP89+BP90+BP91</f>
        <v>309376011</v>
      </c>
      <c r="BS89" s="458">
        <f>BQ89+BQ90+BQ91</f>
        <v>4907500</v>
      </c>
      <c r="BT89" s="461">
        <f>BS89/BR89</f>
        <v>1.5862574425655775E-2</v>
      </c>
      <c r="BU89" s="326">
        <v>259117856</v>
      </c>
      <c r="BV89" s="390">
        <v>0</v>
      </c>
      <c r="BW89" s="425">
        <f>+BU89+BU90+BU91</f>
        <v>309376011</v>
      </c>
      <c r="BX89" s="458">
        <f>BV89+BV90+BV91</f>
        <v>14726000</v>
      </c>
      <c r="BY89" s="461">
        <f>BX89/BW89</f>
        <v>4.7599036371310639E-2</v>
      </c>
      <c r="BZ89" s="659"/>
      <c r="CA89" s="227"/>
      <c r="CB89" s="227"/>
      <c r="CC89" s="227"/>
      <c r="CD89" s="227"/>
      <c r="CE89" s="248"/>
      <c r="CF89" s="227"/>
      <c r="CG89" s="232"/>
      <c r="CH89" s="232"/>
      <c r="CI89" s="232"/>
      <c r="CJ89" s="232"/>
    </row>
    <row r="90" spans="1:88" s="233" customFormat="1" ht="76.5" x14ac:dyDescent="0.25">
      <c r="A90" s="227"/>
      <c r="B90" s="228"/>
      <c r="C90" s="229"/>
      <c r="D90" s="825"/>
      <c r="E90" s="162"/>
      <c r="F90" s="209"/>
      <c r="G90" s="151"/>
      <c r="H90" s="546"/>
      <c r="I90" s="723"/>
      <c r="J90" s="554"/>
      <c r="K90" s="546"/>
      <c r="L90" s="546"/>
      <c r="M90" s="720"/>
      <c r="N90" s="720"/>
      <c r="O90" s="720"/>
      <c r="P90" s="504"/>
      <c r="Q90" s="507"/>
      <c r="R90" s="510"/>
      <c r="S90" s="507"/>
      <c r="T90" s="510"/>
      <c r="U90" s="507"/>
      <c r="V90" s="510"/>
      <c r="W90" s="507"/>
      <c r="X90" s="510"/>
      <c r="Y90" s="494"/>
      <c r="Z90" s="497"/>
      <c r="AA90" s="494"/>
      <c r="AB90" s="497"/>
      <c r="AC90" s="494"/>
      <c r="AD90" s="497"/>
      <c r="AE90" s="378"/>
      <c r="AF90" s="587"/>
      <c r="AG90" s="764"/>
      <c r="AH90" s="764"/>
      <c r="AI90" s="861"/>
      <c r="AJ90" s="619"/>
      <c r="AK90" s="620"/>
      <c r="AL90" s="274"/>
      <c r="AM90" s="546"/>
      <c r="AN90" s="546"/>
      <c r="AO90" s="595"/>
      <c r="AP90" s="531"/>
      <c r="AQ90" s="280" t="s">
        <v>307</v>
      </c>
      <c r="AR90" s="280" t="s">
        <v>308</v>
      </c>
      <c r="AS90" s="278" t="s">
        <v>309</v>
      </c>
      <c r="AT90" s="278" t="s">
        <v>310</v>
      </c>
      <c r="AU90" s="274">
        <v>0</v>
      </c>
      <c r="AV90" s="147">
        <v>258155</v>
      </c>
      <c r="AW90" s="274">
        <v>0</v>
      </c>
      <c r="AX90" s="670"/>
      <c r="AY90" s="670"/>
      <c r="AZ90" s="462"/>
      <c r="BA90" s="206">
        <v>258155</v>
      </c>
      <c r="BB90" s="264">
        <v>0</v>
      </c>
      <c r="BC90" s="426"/>
      <c r="BD90" s="459"/>
      <c r="BE90" s="462"/>
      <c r="BF90" s="327">
        <v>258155</v>
      </c>
      <c r="BG90" s="302">
        <v>0</v>
      </c>
      <c r="BH90" s="426"/>
      <c r="BI90" s="426"/>
      <c r="BJ90" s="622"/>
      <c r="BK90" s="327">
        <v>258155</v>
      </c>
      <c r="BL90" s="302">
        <v>0</v>
      </c>
      <c r="BM90" s="426"/>
      <c r="BN90" s="459"/>
      <c r="BO90" s="462"/>
      <c r="BP90" s="344">
        <v>258155</v>
      </c>
      <c r="BQ90" s="338">
        <v>0</v>
      </c>
      <c r="BR90" s="426"/>
      <c r="BS90" s="459"/>
      <c r="BT90" s="462"/>
      <c r="BU90" s="394">
        <v>258155</v>
      </c>
      <c r="BV90" s="391">
        <v>0</v>
      </c>
      <c r="BW90" s="426"/>
      <c r="BX90" s="459"/>
      <c r="BY90" s="462"/>
      <c r="BZ90" s="660"/>
      <c r="CA90" s="227"/>
      <c r="CB90" s="227"/>
      <c r="CC90" s="227"/>
      <c r="CD90" s="227"/>
      <c r="CE90" s="248"/>
      <c r="CF90" s="227"/>
      <c r="CG90" s="232"/>
      <c r="CH90" s="232"/>
      <c r="CI90" s="232"/>
      <c r="CJ90" s="232"/>
    </row>
    <row r="91" spans="1:88" s="233" customFormat="1" ht="45" customHeight="1" x14ac:dyDescent="0.25">
      <c r="A91" s="227"/>
      <c r="B91" s="228"/>
      <c r="C91" s="229"/>
      <c r="D91" s="825"/>
      <c r="E91" s="162"/>
      <c r="F91" s="209"/>
      <c r="G91" s="151"/>
      <c r="H91" s="600"/>
      <c r="I91" s="827"/>
      <c r="J91" s="502"/>
      <c r="K91" s="600"/>
      <c r="L91" s="600"/>
      <c r="M91" s="721"/>
      <c r="N91" s="721"/>
      <c r="O91" s="721"/>
      <c r="P91" s="505"/>
      <c r="Q91" s="508"/>
      <c r="R91" s="511"/>
      <c r="S91" s="508"/>
      <c r="T91" s="511"/>
      <c r="U91" s="508"/>
      <c r="V91" s="511"/>
      <c r="W91" s="508"/>
      <c r="X91" s="511"/>
      <c r="Y91" s="495"/>
      <c r="Z91" s="498"/>
      <c r="AA91" s="495"/>
      <c r="AB91" s="498"/>
      <c r="AC91" s="495"/>
      <c r="AD91" s="498"/>
      <c r="AE91" s="379"/>
      <c r="AF91" s="588"/>
      <c r="AG91" s="760"/>
      <c r="AH91" s="760"/>
      <c r="AI91" s="706"/>
      <c r="AJ91" s="597"/>
      <c r="AK91" s="757"/>
      <c r="AL91" s="275"/>
      <c r="AM91" s="600"/>
      <c r="AN91" s="600"/>
      <c r="AO91" s="595"/>
      <c r="AP91" s="531"/>
      <c r="AQ91" s="257" t="s">
        <v>265</v>
      </c>
      <c r="AR91" s="257" t="s">
        <v>269</v>
      </c>
      <c r="AS91" s="257" t="s">
        <v>266</v>
      </c>
      <c r="AT91" s="257" t="s">
        <v>267</v>
      </c>
      <c r="AU91" s="253">
        <v>50000000</v>
      </c>
      <c r="AV91" s="275">
        <v>50000000</v>
      </c>
      <c r="AW91" s="275">
        <v>0</v>
      </c>
      <c r="AX91" s="671"/>
      <c r="AY91" s="671"/>
      <c r="AZ91" s="463"/>
      <c r="BA91" s="249">
        <v>50000000</v>
      </c>
      <c r="BB91" s="265">
        <v>0</v>
      </c>
      <c r="BC91" s="427"/>
      <c r="BD91" s="460"/>
      <c r="BE91" s="463"/>
      <c r="BF91" s="313">
        <v>50000000</v>
      </c>
      <c r="BG91" s="303">
        <v>0</v>
      </c>
      <c r="BH91" s="427"/>
      <c r="BI91" s="427"/>
      <c r="BJ91" s="623"/>
      <c r="BK91" s="313">
        <v>50000000</v>
      </c>
      <c r="BL91" s="303"/>
      <c r="BM91" s="427"/>
      <c r="BN91" s="460"/>
      <c r="BO91" s="463"/>
      <c r="BP91" s="336">
        <v>50000000</v>
      </c>
      <c r="BQ91" s="339">
        <v>4907500</v>
      </c>
      <c r="BR91" s="427"/>
      <c r="BS91" s="460"/>
      <c r="BT91" s="463"/>
      <c r="BU91" s="393">
        <v>50000000</v>
      </c>
      <c r="BV91" s="406">
        <v>14726000</v>
      </c>
      <c r="BW91" s="427"/>
      <c r="BX91" s="460"/>
      <c r="BY91" s="463"/>
      <c r="BZ91" s="661"/>
      <c r="CA91" s="227"/>
      <c r="CB91" s="227"/>
      <c r="CC91" s="227"/>
      <c r="CD91" s="227"/>
      <c r="CE91" s="227"/>
      <c r="CF91" s="227"/>
      <c r="CG91" s="232"/>
      <c r="CH91" s="232"/>
      <c r="CI91" s="232"/>
      <c r="CJ91" s="232"/>
    </row>
    <row r="92" spans="1:88" s="233" customFormat="1" ht="36.75" customHeight="1" x14ac:dyDescent="0.25">
      <c r="A92" s="227"/>
      <c r="B92" s="228"/>
      <c r="C92" s="229"/>
      <c r="D92" s="825"/>
      <c r="E92" s="162"/>
      <c r="F92" s="209"/>
      <c r="G92" s="151"/>
      <c r="H92" s="545" t="s">
        <v>54</v>
      </c>
      <c r="I92" s="828">
        <v>0.1</v>
      </c>
      <c r="J92" s="719" t="s">
        <v>23</v>
      </c>
      <c r="K92" s="545" t="s">
        <v>55</v>
      </c>
      <c r="L92" s="545">
        <v>2</v>
      </c>
      <c r="M92" s="719">
        <v>2</v>
      </c>
      <c r="N92" s="719">
        <v>1</v>
      </c>
      <c r="O92" s="719">
        <v>0</v>
      </c>
      <c r="P92" s="503">
        <v>1</v>
      </c>
      <c r="Q92" s="856">
        <v>0</v>
      </c>
      <c r="R92" s="858">
        <v>0</v>
      </c>
      <c r="S92" s="856">
        <v>0</v>
      </c>
      <c r="T92" s="858">
        <v>0</v>
      </c>
      <c r="U92" s="856">
        <v>0</v>
      </c>
      <c r="V92" s="858">
        <v>0</v>
      </c>
      <c r="W92" s="856">
        <v>0</v>
      </c>
      <c r="X92" s="858">
        <v>0</v>
      </c>
      <c r="Y92" s="499">
        <v>0</v>
      </c>
      <c r="Z92" s="501">
        <v>0</v>
      </c>
      <c r="AA92" s="499">
        <v>0</v>
      </c>
      <c r="AB92" s="501">
        <v>0</v>
      </c>
      <c r="AC92" s="499">
        <f>AH92*AG92</f>
        <v>0</v>
      </c>
      <c r="AD92" s="501">
        <f>AC92/P92</f>
        <v>0</v>
      </c>
      <c r="AE92" s="380"/>
      <c r="AF92" s="598" t="s">
        <v>108</v>
      </c>
      <c r="AG92" s="759">
        <v>1</v>
      </c>
      <c r="AH92" s="759">
        <v>0</v>
      </c>
      <c r="AI92" s="705" t="s">
        <v>407</v>
      </c>
      <c r="AJ92" s="596"/>
      <c r="AK92" s="756"/>
      <c r="AL92" s="148">
        <f>35000000+10000000</f>
        <v>45000000</v>
      </c>
      <c r="AM92" s="719" t="s">
        <v>25</v>
      </c>
      <c r="AN92" s="545" t="s">
        <v>26</v>
      </c>
      <c r="AO92" s="595"/>
      <c r="AP92" s="531"/>
      <c r="AQ92" s="586" t="s">
        <v>268</v>
      </c>
      <c r="AR92" s="586" t="s">
        <v>261</v>
      </c>
      <c r="AS92" s="586" t="s">
        <v>262</v>
      </c>
      <c r="AT92" s="586" t="s">
        <v>263</v>
      </c>
      <c r="AU92" s="601">
        <v>0</v>
      </c>
      <c r="AV92" s="601">
        <v>45000000</v>
      </c>
      <c r="AW92" s="601">
        <v>0</v>
      </c>
      <c r="AX92" s="601">
        <f>AV92</f>
        <v>45000000</v>
      </c>
      <c r="AY92" s="601">
        <f>AW92</f>
        <v>0</v>
      </c>
      <c r="AZ92" s="420">
        <f>AY92/AX92</f>
        <v>0</v>
      </c>
      <c r="BA92" s="418">
        <v>45000000</v>
      </c>
      <c r="BB92" s="418">
        <v>0</v>
      </c>
      <c r="BC92" s="436">
        <f>BA92</f>
        <v>45000000</v>
      </c>
      <c r="BD92" s="418">
        <f t="shared" ref="BD92:BD93" si="2">BB92</f>
        <v>0</v>
      </c>
      <c r="BE92" s="420">
        <f>BD92/BC92</f>
        <v>0</v>
      </c>
      <c r="BF92" s="434">
        <v>45000000</v>
      </c>
      <c r="BG92" s="436">
        <v>0</v>
      </c>
      <c r="BH92" s="436">
        <f>BF92</f>
        <v>45000000</v>
      </c>
      <c r="BI92" s="436">
        <f t="shared" ref="BI92:BI93" si="3">BG92</f>
        <v>0</v>
      </c>
      <c r="BJ92" s="634">
        <f>BI92/BH92</f>
        <v>0</v>
      </c>
      <c r="BK92" s="434">
        <v>45000000</v>
      </c>
      <c r="BL92" s="436">
        <v>0</v>
      </c>
      <c r="BM92" s="436">
        <f>BK92</f>
        <v>45000000</v>
      </c>
      <c r="BN92" s="418">
        <f t="shared" ref="BN92:BN93" si="4">BL92</f>
        <v>0</v>
      </c>
      <c r="BO92" s="420">
        <f>BN92/BM92</f>
        <v>0</v>
      </c>
      <c r="BP92" s="434">
        <v>45000000</v>
      </c>
      <c r="BQ92" s="436">
        <v>45000000</v>
      </c>
      <c r="BR92" s="436">
        <f>BP92</f>
        <v>45000000</v>
      </c>
      <c r="BS92" s="418">
        <f t="shared" ref="BS92:BS93" si="5">BQ92</f>
        <v>45000000</v>
      </c>
      <c r="BT92" s="420">
        <f>BS92/BR92</f>
        <v>1</v>
      </c>
      <c r="BU92" s="434">
        <v>45000000</v>
      </c>
      <c r="BV92" s="436">
        <v>45000000</v>
      </c>
      <c r="BW92" s="436">
        <f>BU92</f>
        <v>45000000</v>
      </c>
      <c r="BX92" s="418">
        <f t="shared" ref="BX92:BX93" si="6">BV92</f>
        <v>45000000</v>
      </c>
      <c r="BY92" s="420">
        <f>BX92/BW92</f>
        <v>1</v>
      </c>
      <c r="BZ92" s="659"/>
      <c r="CA92" s="227"/>
      <c r="CB92" s="227"/>
      <c r="CC92" s="227"/>
      <c r="CD92" s="227"/>
      <c r="CE92" s="227"/>
      <c r="CF92" s="227"/>
      <c r="CG92" s="232"/>
      <c r="CH92" s="232"/>
      <c r="CI92" s="232"/>
      <c r="CJ92" s="232"/>
    </row>
    <row r="93" spans="1:88" s="233" customFormat="1" ht="15.75" customHeight="1" x14ac:dyDescent="0.25">
      <c r="A93" s="250"/>
      <c r="B93" s="228"/>
      <c r="C93" s="229"/>
      <c r="D93" s="826"/>
      <c r="E93" s="165"/>
      <c r="F93" s="210"/>
      <c r="G93" s="158"/>
      <c r="H93" s="600"/>
      <c r="I93" s="827"/>
      <c r="J93" s="721"/>
      <c r="K93" s="600"/>
      <c r="L93" s="600"/>
      <c r="M93" s="721"/>
      <c r="N93" s="721"/>
      <c r="O93" s="721"/>
      <c r="P93" s="505"/>
      <c r="Q93" s="857"/>
      <c r="R93" s="859"/>
      <c r="S93" s="857"/>
      <c r="T93" s="859"/>
      <c r="U93" s="857"/>
      <c r="V93" s="859"/>
      <c r="W93" s="857"/>
      <c r="X93" s="859"/>
      <c r="Y93" s="500"/>
      <c r="Z93" s="502"/>
      <c r="AA93" s="500"/>
      <c r="AB93" s="502"/>
      <c r="AC93" s="500"/>
      <c r="AD93" s="502"/>
      <c r="AE93" s="381"/>
      <c r="AF93" s="599"/>
      <c r="AG93" s="760"/>
      <c r="AH93" s="760"/>
      <c r="AI93" s="706"/>
      <c r="AJ93" s="597"/>
      <c r="AK93" s="757"/>
      <c r="AL93" s="149"/>
      <c r="AM93" s="721"/>
      <c r="AN93" s="600"/>
      <c r="AO93" s="758"/>
      <c r="AP93" s="532"/>
      <c r="AQ93" s="588"/>
      <c r="AR93" s="588"/>
      <c r="AS93" s="588"/>
      <c r="AT93" s="588"/>
      <c r="AU93" s="602"/>
      <c r="AV93" s="602"/>
      <c r="AW93" s="602"/>
      <c r="AX93" s="602"/>
      <c r="AY93" s="602"/>
      <c r="AZ93" s="421"/>
      <c r="BA93" s="419"/>
      <c r="BB93" s="419"/>
      <c r="BC93" s="472"/>
      <c r="BD93" s="419">
        <f t="shared" si="2"/>
        <v>0</v>
      </c>
      <c r="BE93" s="421"/>
      <c r="BF93" s="448"/>
      <c r="BG93" s="472"/>
      <c r="BH93" s="472"/>
      <c r="BI93" s="472">
        <f t="shared" si="3"/>
        <v>0</v>
      </c>
      <c r="BJ93" s="635"/>
      <c r="BK93" s="448"/>
      <c r="BL93" s="472"/>
      <c r="BM93" s="472"/>
      <c r="BN93" s="419">
        <f t="shared" si="4"/>
        <v>0</v>
      </c>
      <c r="BO93" s="421"/>
      <c r="BP93" s="448"/>
      <c r="BQ93" s="472"/>
      <c r="BR93" s="472"/>
      <c r="BS93" s="419">
        <f t="shared" si="5"/>
        <v>0</v>
      </c>
      <c r="BT93" s="421"/>
      <c r="BU93" s="448"/>
      <c r="BV93" s="472"/>
      <c r="BW93" s="472"/>
      <c r="BX93" s="419">
        <f t="shared" si="6"/>
        <v>0</v>
      </c>
      <c r="BY93" s="421"/>
      <c r="BZ93" s="661"/>
      <c r="CA93" s="227"/>
      <c r="CB93" s="227"/>
      <c r="CC93" s="227"/>
      <c r="CD93" s="227"/>
      <c r="CE93" s="227"/>
      <c r="CF93" s="227"/>
      <c r="CG93" s="232"/>
      <c r="CH93" s="232"/>
      <c r="CI93" s="232"/>
      <c r="CJ93" s="232"/>
    </row>
    <row r="94" spans="1:88" s="44" customFormat="1" ht="34.5" customHeight="1" x14ac:dyDescent="0.25">
      <c r="A94" s="5"/>
      <c r="B94" s="132"/>
      <c r="C94" s="167"/>
      <c r="D94" s="829" t="s">
        <v>56</v>
      </c>
      <c r="E94" s="162">
        <v>0.2</v>
      </c>
      <c r="F94" s="129"/>
      <c r="G94" s="151">
        <v>0.2</v>
      </c>
      <c r="H94" s="530" t="s">
        <v>57</v>
      </c>
      <c r="I94" s="784">
        <v>0.7</v>
      </c>
      <c r="J94" s="714" t="s">
        <v>23</v>
      </c>
      <c r="K94" s="530" t="s">
        <v>58</v>
      </c>
      <c r="L94" s="530">
        <v>4</v>
      </c>
      <c r="M94" s="714">
        <v>4</v>
      </c>
      <c r="N94" s="719">
        <v>1</v>
      </c>
      <c r="O94" s="714">
        <v>1</v>
      </c>
      <c r="P94" s="503">
        <v>1</v>
      </c>
      <c r="Q94" s="506">
        <v>0</v>
      </c>
      <c r="R94" s="509">
        <v>0</v>
      </c>
      <c r="S94" s="506">
        <v>0</v>
      </c>
      <c r="T94" s="509">
        <v>0</v>
      </c>
      <c r="U94" s="506">
        <v>0</v>
      </c>
      <c r="V94" s="509">
        <v>0</v>
      </c>
      <c r="W94" s="506">
        <v>0.5</v>
      </c>
      <c r="X94" s="509">
        <v>0.5</v>
      </c>
      <c r="Y94" s="493">
        <v>0.5</v>
      </c>
      <c r="Z94" s="496">
        <v>0.5</v>
      </c>
      <c r="AA94" s="493">
        <v>0.5</v>
      </c>
      <c r="AB94" s="496">
        <v>0.5</v>
      </c>
      <c r="AC94" s="493">
        <f>AH94*AG94</f>
        <v>0.5</v>
      </c>
      <c r="AD94" s="496">
        <f>AC94/P94</f>
        <v>0.5</v>
      </c>
      <c r="AE94" s="377"/>
      <c r="AF94" s="190" t="s">
        <v>297</v>
      </c>
      <c r="AG94" s="55">
        <v>1</v>
      </c>
      <c r="AH94" s="55">
        <f>+AH95*AG95+AH96*AG96</f>
        <v>0.5</v>
      </c>
      <c r="AI94" s="414"/>
      <c r="AJ94" s="176"/>
      <c r="AK94" s="756" t="s">
        <v>348</v>
      </c>
      <c r="AL94" s="171">
        <f>346500000+70000000</f>
        <v>416500000</v>
      </c>
      <c r="AM94" s="714" t="s">
        <v>25</v>
      </c>
      <c r="AN94" s="530" t="s">
        <v>26</v>
      </c>
      <c r="AO94" s="681" t="s">
        <v>127</v>
      </c>
      <c r="AP94" s="559" t="s">
        <v>353</v>
      </c>
      <c r="AQ94" s="610" t="s">
        <v>280</v>
      </c>
      <c r="AR94" s="610" t="s">
        <v>281</v>
      </c>
      <c r="AS94" s="530" t="s">
        <v>282</v>
      </c>
      <c r="AT94" s="530" t="s">
        <v>283</v>
      </c>
      <c r="AU94" s="613">
        <v>160600000</v>
      </c>
      <c r="AV94" s="630">
        <v>160600000</v>
      </c>
      <c r="AW94" s="603">
        <v>74112550</v>
      </c>
      <c r="AX94" s="603">
        <f>AV94</f>
        <v>160600000</v>
      </c>
      <c r="AY94" s="613">
        <f>AW94</f>
        <v>74112550</v>
      </c>
      <c r="AZ94" s="431">
        <f>+AY94/AX94</f>
        <v>0.46147291407222912</v>
      </c>
      <c r="BA94" s="682">
        <v>160600000</v>
      </c>
      <c r="BB94" s="458">
        <v>74112550</v>
      </c>
      <c r="BC94" s="425">
        <f>BA94</f>
        <v>160600000</v>
      </c>
      <c r="BD94" s="428">
        <f>BB94</f>
        <v>74112550</v>
      </c>
      <c r="BE94" s="431">
        <f>+BD94/BC94</f>
        <v>0.46147291407222912</v>
      </c>
      <c r="BF94" s="422">
        <v>160600000</v>
      </c>
      <c r="BG94" s="422">
        <f>+BB94+17056250</f>
        <v>91168800</v>
      </c>
      <c r="BH94" s="425">
        <f>BF94</f>
        <v>160600000</v>
      </c>
      <c r="BI94" s="624">
        <f>BG94</f>
        <v>91168800</v>
      </c>
      <c r="BJ94" s="627">
        <f>+BI94/BH94</f>
        <v>0.56767621419676217</v>
      </c>
      <c r="BK94" s="422">
        <v>160600000</v>
      </c>
      <c r="BL94" s="422">
        <f>+BG94+15000000</f>
        <v>106168800</v>
      </c>
      <c r="BM94" s="425">
        <f>BK94</f>
        <v>160600000</v>
      </c>
      <c r="BN94" s="428">
        <f>BL94</f>
        <v>106168800</v>
      </c>
      <c r="BO94" s="431">
        <f>+BN94/BM94</f>
        <v>0.66107596513075961</v>
      </c>
      <c r="BP94" s="422">
        <v>160600000</v>
      </c>
      <c r="BQ94" s="422">
        <v>106168800</v>
      </c>
      <c r="BR94" s="425">
        <f>BP94</f>
        <v>160600000</v>
      </c>
      <c r="BS94" s="428">
        <f>BQ94</f>
        <v>106168800</v>
      </c>
      <c r="BT94" s="431">
        <f>+BS94/BR94</f>
        <v>0.66107596513075961</v>
      </c>
      <c r="BU94" s="422">
        <v>160600000</v>
      </c>
      <c r="BV94" s="422">
        <v>106168800</v>
      </c>
      <c r="BW94" s="425">
        <f>BU94</f>
        <v>160600000</v>
      </c>
      <c r="BX94" s="428">
        <f>BV94</f>
        <v>106168800</v>
      </c>
      <c r="BY94" s="431">
        <f>+BX94/BW94</f>
        <v>0.66107596513075961</v>
      </c>
      <c r="BZ94" s="656"/>
      <c r="CA94" s="5"/>
      <c r="CB94" s="5"/>
      <c r="CC94" s="5"/>
      <c r="CD94" s="30">
        <f>AV94-160600000</f>
        <v>0</v>
      </c>
      <c r="CE94" s="5"/>
      <c r="CF94" s="5"/>
      <c r="CG94" s="6"/>
      <c r="CH94" s="6"/>
      <c r="CI94" s="6"/>
      <c r="CJ94" s="6"/>
    </row>
    <row r="95" spans="1:88" s="44" customFormat="1" ht="63.75" x14ac:dyDescent="0.25">
      <c r="A95" s="5"/>
      <c r="B95" s="132"/>
      <c r="C95" s="167"/>
      <c r="D95" s="830"/>
      <c r="E95" s="162"/>
      <c r="F95" s="130"/>
      <c r="G95" s="151"/>
      <c r="H95" s="531"/>
      <c r="I95" s="717"/>
      <c r="J95" s="713"/>
      <c r="K95" s="531"/>
      <c r="L95" s="531"/>
      <c r="M95" s="713"/>
      <c r="N95" s="720"/>
      <c r="O95" s="713"/>
      <c r="P95" s="504"/>
      <c r="Q95" s="507"/>
      <c r="R95" s="510"/>
      <c r="S95" s="507"/>
      <c r="T95" s="510"/>
      <c r="U95" s="507"/>
      <c r="V95" s="510"/>
      <c r="W95" s="507"/>
      <c r="X95" s="510"/>
      <c r="Y95" s="494"/>
      <c r="Z95" s="497"/>
      <c r="AA95" s="494"/>
      <c r="AB95" s="497"/>
      <c r="AC95" s="494"/>
      <c r="AD95" s="497"/>
      <c r="AE95" s="378"/>
      <c r="AF95" s="37" t="s">
        <v>299</v>
      </c>
      <c r="AG95" s="54">
        <v>0.5</v>
      </c>
      <c r="AH95" s="54">
        <v>1</v>
      </c>
      <c r="AI95" s="414" t="s">
        <v>400</v>
      </c>
      <c r="AJ95" s="216" t="s">
        <v>347</v>
      </c>
      <c r="AK95" s="620"/>
      <c r="AL95" s="172"/>
      <c r="AM95" s="713"/>
      <c r="AN95" s="531"/>
      <c r="AO95" s="595"/>
      <c r="AP95" s="560"/>
      <c r="AQ95" s="611"/>
      <c r="AR95" s="611"/>
      <c r="AS95" s="531"/>
      <c r="AT95" s="531"/>
      <c r="AU95" s="614"/>
      <c r="AV95" s="631"/>
      <c r="AW95" s="604"/>
      <c r="AX95" s="604"/>
      <c r="AY95" s="614"/>
      <c r="AZ95" s="432"/>
      <c r="BA95" s="683"/>
      <c r="BB95" s="459"/>
      <c r="BC95" s="426"/>
      <c r="BD95" s="429"/>
      <c r="BE95" s="432"/>
      <c r="BF95" s="423"/>
      <c r="BG95" s="423"/>
      <c r="BH95" s="426"/>
      <c r="BI95" s="625"/>
      <c r="BJ95" s="628"/>
      <c r="BK95" s="423"/>
      <c r="BL95" s="423"/>
      <c r="BM95" s="426"/>
      <c r="BN95" s="429"/>
      <c r="BO95" s="432"/>
      <c r="BP95" s="423"/>
      <c r="BQ95" s="423"/>
      <c r="BR95" s="426"/>
      <c r="BS95" s="429"/>
      <c r="BT95" s="432"/>
      <c r="BU95" s="423"/>
      <c r="BV95" s="423"/>
      <c r="BW95" s="426"/>
      <c r="BX95" s="429"/>
      <c r="BY95" s="432"/>
      <c r="BZ95" s="657"/>
      <c r="CA95" s="5"/>
      <c r="CB95" s="5"/>
      <c r="CC95" s="5"/>
      <c r="CD95" s="5"/>
      <c r="CE95" s="5"/>
      <c r="CF95" s="5"/>
      <c r="CG95" s="6"/>
      <c r="CH95" s="6"/>
      <c r="CI95" s="6"/>
      <c r="CJ95" s="6"/>
    </row>
    <row r="96" spans="1:88" s="44" customFormat="1" ht="14.25" customHeight="1" x14ac:dyDescent="0.25">
      <c r="A96" s="5"/>
      <c r="B96" s="132"/>
      <c r="C96" s="167"/>
      <c r="D96" s="830"/>
      <c r="E96" s="162"/>
      <c r="F96" s="130"/>
      <c r="G96" s="151"/>
      <c r="H96" s="531"/>
      <c r="I96" s="717"/>
      <c r="J96" s="713"/>
      <c r="K96" s="531"/>
      <c r="L96" s="531"/>
      <c r="M96" s="713"/>
      <c r="N96" s="720"/>
      <c r="O96" s="713"/>
      <c r="P96" s="504"/>
      <c r="Q96" s="507"/>
      <c r="R96" s="510"/>
      <c r="S96" s="507"/>
      <c r="T96" s="510"/>
      <c r="U96" s="507"/>
      <c r="V96" s="510"/>
      <c r="W96" s="507"/>
      <c r="X96" s="510"/>
      <c r="Y96" s="494"/>
      <c r="Z96" s="497"/>
      <c r="AA96" s="494"/>
      <c r="AB96" s="497"/>
      <c r="AC96" s="494"/>
      <c r="AD96" s="497"/>
      <c r="AE96" s="378"/>
      <c r="AF96" s="775" t="s">
        <v>298</v>
      </c>
      <c r="AG96" s="578">
        <v>0.5</v>
      </c>
      <c r="AH96" s="578">
        <v>0</v>
      </c>
      <c r="AI96" s="705" t="s">
        <v>397</v>
      </c>
      <c r="AJ96" s="777"/>
      <c r="AK96" s="620"/>
      <c r="AL96" s="172"/>
      <c r="AM96" s="713"/>
      <c r="AN96" s="531"/>
      <c r="AO96" s="595"/>
      <c r="AP96" s="560"/>
      <c r="AQ96" s="611"/>
      <c r="AR96" s="611"/>
      <c r="AS96" s="531"/>
      <c r="AT96" s="531"/>
      <c r="AU96" s="614"/>
      <c r="AV96" s="631"/>
      <c r="AW96" s="604"/>
      <c r="AX96" s="604"/>
      <c r="AY96" s="614"/>
      <c r="AZ96" s="432"/>
      <c r="BA96" s="683"/>
      <c r="BB96" s="459"/>
      <c r="BC96" s="426"/>
      <c r="BD96" s="429"/>
      <c r="BE96" s="432"/>
      <c r="BF96" s="423"/>
      <c r="BG96" s="423"/>
      <c r="BH96" s="426"/>
      <c r="BI96" s="625"/>
      <c r="BJ96" s="628"/>
      <c r="BK96" s="423"/>
      <c r="BL96" s="423"/>
      <c r="BM96" s="426"/>
      <c r="BN96" s="429"/>
      <c r="BO96" s="432"/>
      <c r="BP96" s="423"/>
      <c r="BQ96" s="423"/>
      <c r="BR96" s="426"/>
      <c r="BS96" s="429"/>
      <c r="BT96" s="432"/>
      <c r="BU96" s="423"/>
      <c r="BV96" s="423"/>
      <c r="BW96" s="426"/>
      <c r="BX96" s="429"/>
      <c r="BY96" s="432"/>
      <c r="BZ96" s="657"/>
      <c r="CA96" s="5"/>
      <c r="CB96" s="5"/>
      <c r="CC96" s="5"/>
      <c r="CD96" s="5"/>
      <c r="CE96" s="5"/>
      <c r="CF96" s="5"/>
      <c r="CG96" s="6"/>
      <c r="CH96" s="6"/>
      <c r="CI96" s="6"/>
      <c r="CJ96" s="6"/>
    </row>
    <row r="97" spans="1:88" s="44" customFormat="1" ht="22.5" customHeight="1" x14ac:dyDescent="0.25">
      <c r="A97" s="5"/>
      <c r="B97" s="132"/>
      <c r="C97" s="167"/>
      <c r="D97" s="830"/>
      <c r="E97" s="162"/>
      <c r="F97" s="130"/>
      <c r="G97" s="151"/>
      <c r="H97" s="532"/>
      <c r="I97" s="785"/>
      <c r="J97" s="715"/>
      <c r="K97" s="532"/>
      <c r="L97" s="532"/>
      <c r="M97" s="715"/>
      <c r="N97" s="721"/>
      <c r="O97" s="715"/>
      <c r="P97" s="505"/>
      <c r="Q97" s="508"/>
      <c r="R97" s="511"/>
      <c r="S97" s="508"/>
      <c r="T97" s="511"/>
      <c r="U97" s="508"/>
      <c r="V97" s="511"/>
      <c r="W97" s="508"/>
      <c r="X97" s="511"/>
      <c r="Y97" s="495"/>
      <c r="Z97" s="498"/>
      <c r="AA97" s="495"/>
      <c r="AB97" s="498"/>
      <c r="AC97" s="495"/>
      <c r="AD97" s="498"/>
      <c r="AE97" s="379"/>
      <c r="AF97" s="776"/>
      <c r="AG97" s="579"/>
      <c r="AH97" s="579"/>
      <c r="AI97" s="706"/>
      <c r="AJ97" s="778"/>
      <c r="AK97" s="757"/>
      <c r="AL97" s="173"/>
      <c r="AM97" s="715"/>
      <c r="AN97" s="532"/>
      <c r="AO97" s="595"/>
      <c r="AP97" s="560"/>
      <c r="AQ97" s="612"/>
      <c r="AR97" s="612"/>
      <c r="AS97" s="532"/>
      <c r="AT97" s="532"/>
      <c r="AU97" s="615"/>
      <c r="AV97" s="632"/>
      <c r="AW97" s="605"/>
      <c r="AX97" s="605"/>
      <c r="AY97" s="615"/>
      <c r="AZ97" s="433"/>
      <c r="BA97" s="684"/>
      <c r="BB97" s="460"/>
      <c r="BC97" s="427"/>
      <c r="BD97" s="430"/>
      <c r="BE97" s="433"/>
      <c r="BF97" s="424"/>
      <c r="BG97" s="424"/>
      <c r="BH97" s="427"/>
      <c r="BI97" s="626"/>
      <c r="BJ97" s="629"/>
      <c r="BK97" s="424"/>
      <c r="BL97" s="424"/>
      <c r="BM97" s="427"/>
      <c r="BN97" s="430"/>
      <c r="BO97" s="433"/>
      <c r="BP97" s="424"/>
      <c r="BQ97" s="424"/>
      <c r="BR97" s="427"/>
      <c r="BS97" s="430"/>
      <c r="BT97" s="433"/>
      <c r="BU97" s="424"/>
      <c r="BV97" s="424"/>
      <c r="BW97" s="427"/>
      <c r="BX97" s="430"/>
      <c r="BY97" s="433"/>
      <c r="BZ97" s="662"/>
      <c r="CA97" s="5"/>
      <c r="CB97" s="5"/>
      <c r="CC97" s="5"/>
      <c r="CD97" s="5">
        <v>247018800</v>
      </c>
      <c r="CE97" s="5"/>
      <c r="CF97" s="5"/>
      <c r="CG97" s="6"/>
      <c r="CH97" s="6"/>
      <c r="CI97" s="6"/>
      <c r="CJ97" s="6"/>
    </row>
    <row r="98" spans="1:88" s="44" customFormat="1" ht="37.5" customHeight="1" x14ac:dyDescent="0.25">
      <c r="A98" s="5"/>
      <c r="B98" s="132"/>
      <c r="C98" s="167"/>
      <c r="D98" s="830"/>
      <c r="E98" s="162"/>
      <c r="F98" s="130"/>
      <c r="G98" s="151"/>
      <c r="H98" s="530" t="s">
        <v>59</v>
      </c>
      <c r="I98" s="136">
        <v>0.3</v>
      </c>
      <c r="J98" s="714" t="s">
        <v>34</v>
      </c>
      <c r="K98" s="530" t="s">
        <v>60</v>
      </c>
      <c r="L98" s="530">
        <v>1</v>
      </c>
      <c r="M98" s="714">
        <v>1</v>
      </c>
      <c r="N98" s="719">
        <v>1</v>
      </c>
      <c r="O98" s="714">
        <v>1</v>
      </c>
      <c r="P98" s="503">
        <v>1</v>
      </c>
      <c r="Q98" s="506">
        <v>0</v>
      </c>
      <c r="R98" s="509">
        <v>0</v>
      </c>
      <c r="S98" s="506">
        <v>0.2</v>
      </c>
      <c r="T98" s="509">
        <v>0.2</v>
      </c>
      <c r="U98" s="506">
        <v>0.2</v>
      </c>
      <c r="V98" s="509">
        <v>0.2</v>
      </c>
      <c r="W98" s="506">
        <v>0.41222222222222221</v>
      </c>
      <c r="X98" s="509">
        <v>0.41222222222222221</v>
      </c>
      <c r="Y98" s="452">
        <v>0.41222222222222221</v>
      </c>
      <c r="Z98" s="533">
        <v>0.41222222222222221</v>
      </c>
      <c r="AA98" s="452">
        <v>0.41222222222222221</v>
      </c>
      <c r="AB98" s="533">
        <v>0.41222222222222221</v>
      </c>
      <c r="AC98" s="452">
        <f>AH98*AG98+AH101*AG101+AH106*AG106+AH107*AG107+AH108*AG108</f>
        <v>0.41222222222222221</v>
      </c>
      <c r="AD98" s="533">
        <f>AC98/P98</f>
        <v>0.41222222222222221</v>
      </c>
      <c r="AE98" s="403"/>
      <c r="AF98" s="174" t="s">
        <v>100</v>
      </c>
      <c r="AG98" s="141">
        <v>0.2</v>
      </c>
      <c r="AH98" s="260">
        <f>AH99*AG99+AH100*AG100</f>
        <v>0.61111111111111105</v>
      </c>
      <c r="AI98" s="414"/>
      <c r="AJ98" s="175"/>
      <c r="AK98" s="184"/>
      <c r="AL98" s="49"/>
      <c r="AM98" s="714" t="s">
        <v>25</v>
      </c>
      <c r="AN98" s="530" t="s">
        <v>26</v>
      </c>
      <c r="AO98" s="595"/>
      <c r="AP98" s="560"/>
      <c r="AQ98" s="610" t="s">
        <v>289</v>
      </c>
      <c r="AR98" s="610" t="s">
        <v>290</v>
      </c>
      <c r="AS98" s="530" t="s">
        <v>291</v>
      </c>
      <c r="AT98" s="530" t="s">
        <v>292</v>
      </c>
      <c r="AU98" s="609">
        <v>0</v>
      </c>
      <c r="AV98" s="607">
        <v>441816155</v>
      </c>
      <c r="AW98" s="601">
        <v>20500000</v>
      </c>
      <c r="AX98" s="601">
        <f>+AV98+AV104+AV106+AV107+AV108+AV100+AV105</f>
        <v>1435774829</v>
      </c>
      <c r="AY98" s="609">
        <f>+AW98+AW104+AW106+AW107+AW108+AW100+AW105</f>
        <v>57556250</v>
      </c>
      <c r="AZ98" s="442">
        <f>+AY98/AX98</f>
        <v>4.0087239891290781E-2</v>
      </c>
      <c r="BA98" s="685">
        <v>441816155</v>
      </c>
      <c r="BB98" s="436">
        <f>20500000+12936892</f>
        <v>33436892</v>
      </c>
      <c r="BC98" s="436">
        <f>+BA98+BA104+BA106+BA107+BA108+BA100+BA105</f>
        <v>1435774829</v>
      </c>
      <c r="BD98" s="439">
        <f>+BB98+BB104+BB106+BB107+BB108+BB100+BB105</f>
        <v>117912500</v>
      </c>
      <c r="BE98" s="442">
        <f>+BD98/BC98</f>
        <v>8.2124646301345625E-2</v>
      </c>
      <c r="BF98" s="434">
        <v>441816155</v>
      </c>
      <c r="BG98" s="434">
        <f>+BB98+56804287</f>
        <v>90241179</v>
      </c>
      <c r="BH98" s="436">
        <f>+BF98+BF104+BF106+BF107+BF108+BF100+BF105</f>
        <v>785774829</v>
      </c>
      <c r="BI98" s="464">
        <f>+BG98+BG104+BG106+BG107+BG108+BG100+BG105</f>
        <v>194716787</v>
      </c>
      <c r="BJ98" s="616">
        <f>+BI98/BH98</f>
        <v>0.24780227084621972</v>
      </c>
      <c r="BK98" s="434">
        <v>441816155</v>
      </c>
      <c r="BL98" s="434">
        <v>100741179</v>
      </c>
      <c r="BM98" s="436">
        <f>+BK98+BK104+BK106+BK107+BK108+BK100+BK105</f>
        <v>785774829</v>
      </c>
      <c r="BN98" s="439">
        <f>+BL98+BL104+BL106+BL107+BL108+BL100+BL105</f>
        <v>225623037</v>
      </c>
      <c r="BO98" s="442">
        <f>+BN98/BM98</f>
        <v>0.28713446737296799</v>
      </c>
      <c r="BP98" s="434">
        <v>441816155</v>
      </c>
      <c r="BQ98" s="434">
        <v>146221003</v>
      </c>
      <c r="BR98" s="436">
        <f>+BP98+BP104+BP106+BP107+BP108+BP100+BP105</f>
        <v>785774829</v>
      </c>
      <c r="BS98" s="439">
        <f>+BQ98+BQ104+BQ106+BQ107+BQ108+BQ100+BQ105</f>
        <v>278309111</v>
      </c>
      <c r="BT98" s="442">
        <f>+BS98/BR98</f>
        <v>0.35418430411442969</v>
      </c>
      <c r="BU98" s="434">
        <v>441816155</v>
      </c>
      <c r="BV98" s="434">
        <v>221366431</v>
      </c>
      <c r="BW98" s="436">
        <f>+BU98+BU104+BU106+BU107+BU108+BU100+BU105</f>
        <v>785774829</v>
      </c>
      <c r="BX98" s="439">
        <f>+BV98+BV104+BV106+BV107+BV108+BV100+BV105</f>
        <v>425172789</v>
      </c>
      <c r="BY98" s="442">
        <f>+BX98/BW98</f>
        <v>0.54108731064990634</v>
      </c>
      <c r="BZ98" s="663"/>
      <c r="CA98" s="5"/>
      <c r="CB98" s="5"/>
      <c r="CC98" s="5"/>
      <c r="CD98" s="5"/>
      <c r="CE98" s="5"/>
      <c r="CF98" s="5"/>
      <c r="CG98" s="6"/>
      <c r="CH98" s="6"/>
      <c r="CI98" s="6"/>
      <c r="CJ98" s="6"/>
    </row>
    <row r="99" spans="1:88" s="44" customFormat="1" ht="140.25" x14ac:dyDescent="0.25">
      <c r="A99" s="5"/>
      <c r="B99" s="132"/>
      <c r="C99" s="167"/>
      <c r="D99" s="830"/>
      <c r="E99" s="162"/>
      <c r="F99" s="130"/>
      <c r="G99" s="151"/>
      <c r="H99" s="531"/>
      <c r="I99" s="137"/>
      <c r="J99" s="713"/>
      <c r="K99" s="531"/>
      <c r="L99" s="531"/>
      <c r="M99" s="713"/>
      <c r="N99" s="720"/>
      <c r="O99" s="713"/>
      <c r="P99" s="504"/>
      <c r="Q99" s="507"/>
      <c r="R99" s="510"/>
      <c r="S99" s="507"/>
      <c r="T99" s="510"/>
      <c r="U99" s="507"/>
      <c r="V99" s="510"/>
      <c r="W99" s="507"/>
      <c r="X99" s="510"/>
      <c r="Y99" s="453"/>
      <c r="Z99" s="534"/>
      <c r="AA99" s="453"/>
      <c r="AB99" s="534"/>
      <c r="AC99" s="453"/>
      <c r="AD99" s="534"/>
      <c r="AE99" s="403"/>
      <c r="AF99" s="46" t="s">
        <v>101</v>
      </c>
      <c r="AG99" s="66">
        <v>0.5</v>
      </c>
      <c r="AH99" s="54">
        <f>3/9</f>
        <v>0.33333333333333331</v>
      </c>
      <c r="AI99" s="414" t="s">
        <v>396</v>
      </c>
      <c r="AJ99" s="187" t="s">
        <v>342</v>
      </c>
      <c r="AK99" s="185" t="s">
        <v>301</v>
      </c>
      <c r="AL99" s="49">
        <v>26500000</v>
      </c>
      <c r="AM99" s="713"/>
      <c r="AN99" s="531"/>
      <c r="AO99" s="595"/>
      <c r="AP99" s="560"/>
      <c r="AQ99" s="611"/>
      <c r="AR99" s="611"/>
      <c r="AS99" s="531"/>
      <c r="AT99" s="531"/>
      <c r="AU99" s="594"/>
      <c r="AV99" s="608"/>
      <c r="AW99" s="606"/>
      <c r="AX99" s="606"/>
      <c r="AY99" s="594"/>
      <c r="AZ99" s="443"/>
      <c r="BA99" s="686"/>
      <c r="BB99" s="437"/>
      <c r="BC99" s="437"/>
      <c r="BD99" s="440"/>
      <c r="BE99" s="443"/>
      <c r="BF99" s="435"/>
      <c r="BG99" s="435"/>
      <c r="BH99" s="437"/>
      <c r="BI99" s="465"/>
      <c r="BJ99" s="617"/>
      <c r="BK99" s="435"/>
      <c r="BL99" s="435"/>
      <c r="BM99" s="437"/>
      <c r="BN99" s="440"/>
      <c r="BO99" s="443"/>
      <c r="BP99" s="435"/>
      <c r="BQ99" s="435"/>
      <c r="BR99" s="437"/>
      <c r="BS99" s="440"/>
      <c r="BT99" s="443"/>
      <c r="BU99" s="435"/>
      <c r="BV99" s="435"/>
      <c r="BW99" s="437"/>
      <c r="BX99" s="440"/>
      <c r="BY99" s="443"/>
      <c r="BZ99" s="664"/>
      <c r="CA99" s="5"/>
      <c r="CB99" s="5"/>
      <c r="CC99" s="5"/>
      <c r="CD99" s="5"/>
      <c r="CE99" s="5"/>
      <c r="CF99" s="5"/>
      <c r="CG99" s="6"/>
      <c r="CH99" s="6"/>
      <c r="CI99" s="6"/>
      <c r="CJ99" s="6"/>
    </row>
    <row r="100" spans="1:88" s="44" customFormat="1" ht="165.75" customHeight="1" x14ac:dyDescent="0.25">
      <c r="A100" s="5"/>
      <c r="B100" s="132"/>
      <c r="C100" s="167"/>
      <c r="D100" s="830"/>
      <c r="E100" s="162"/>
      <c r="F100" s="130"/>
      <c r="G100" s="151"/>
      <c r="H100" s="531"/>
      <c r="I100" s="137"/>
      <c r="J100" s="713"/>
      <c r="K100" s="531"/>
      <c r="L100" s="531"/>
      <c r="M100" s="713"/>
      <c r="N100" s="720"/>
      <c r="O100" s="713"/>
      <c r="P100" s="504"/>
      <c r="Q100" s="507"/>
      <c r="R100" s="510"/>
      <c r="S100" s="507"/>
      <c r="T100" s="510"/>
      <c r="U100" s="507"/>
      <c r="V100" s="510"/>
      <c r="W100" s="507"/>
      <c r="X100" s="510"/>
      <c r="Y100" s="453"/>
      <c r="Z100" s="534"/>
      <c r="AA100" s="453"/>
      <c r="AB100" s="534"/>
      <c r="AC100" s="453"/>
      <c r="AD100" s="534"/>
      <c r="AE100" s="403"/>
      <c r="AF100" s="46" t="s">
        <v>102</v>
      </c>
      <c r="AG100" s="66">
        <v>0.5</v>
      </c>
      <c r="AH100" s="54">
        <f>8/9</f>
        <v>0.88888888888888884</v>
      </c>
      <c r="AI100" s="414" t="s">
        <v>396</v>
      </c>
      <c r="AJ100" s="187" t="s">
        <v>341</v>
      </c>
      <c r="AK100" s="185" t="s">
        <v>301</v>
      </c>
      <c r="AL100" s="49">
        <v>30000000</v>
      </c>
      <c r="AM100" s="713"/>
      <c r="AN100" s="531"/>
      <c r="AO100" s="595"/>
      <c r="AP100" s="560"/>
      <c r="AQ100" s="595" t="s">
        <v>280</v>
      </c>
      <c r="AR100" s="595" t="s">
        <v>281</v>
      </c>
      <c r="AS100" s="595" t="s">
        <v>282</v>
      </c>
      <c r="AT100" s="595" t="s">
        <v>283</v>
      </c>
      <c r="AU100" s="594">
        <v>247018800</v>
      </c>
      <c r="AV100" s="666">
        <v>247018800</v>
      </c>
      <c r="AW100" s="606">
        <v>37056250</v>
      </c>
      <c r="AX100" s="606"/>
      <c r="AY100" s="594"/>
      <c r="AZ100" s="443"/>
      <c r="BA100" s="672">
        <v>247018800</v>
      </c>
      <c r="BB100" s="437">
        <v>74112500</v>
      </c>
      <c r="BC100" s="437"/>
      <c r="BD100" s="440"/>
      <c r="BE100" s="443"/>
      <c r="BF100" s="435">
        <v>247018800</v>
      </c>
      <c r="BG100" s="435">
        <f>+BB100+20000000</f>
        <v>94112500</v>
      </c>
      <c r="BH100" s="437"/>
      <c r="BI100" s="465"/>
      <c r="BJ100" s="617"/>
      <c r="BK100" s="435">
        <v>247018800</v>
      </c>
      <c r="BL100" s="435">
        <f>+BG100+20406250</f>
        <v>114518750</v>
      </c>
      <c r="BM100" s="437"/>
      <c r="BN100" s="440"/>
      <c r="BO100" s="443"/>
      <c r="BP100" s="435">
        <v>247018800</v>
      </c>
      <c r="BQ100" s="435">
        <f>114518750+7206250</f>
        <v>121725000</v>
      </c>
      <c r="BR100" s="437"/>
      <c r="BS100" s="440"/>
      <c r="BT100" s="443"/>
      <c r="BU100" s="435">
        <v>247018800</v>
      </c>
      <c r="BV100" s="435">
        <f>121725000+68556250</f>
        <v>190281250</v>
      </c>
      <c r="BW100" s="437"/>
      <c r="BX100" s="440"/>
      <c r="BY100" s="443"/>
      <c r="BZ100" s="664"/>
      <c r="CA100" s="5"/>
      <c r="CB100" s="5"/>
      <c r="CC100" s="5"/>
      <c r="CD100" s="5"/>
      <c r="CE100" s="5"/>
      <c r="CF100" s="5"/>
      <c r="CG100" s="6"/>
      <c r="CH100" s="6"/>
      <c r="CI100" s="6"/>
      <c r="CJ100" s="6"/>
    </row>
    <row r="101" spans="1:88" s="44" customFormat="1" ht="42" customHeight="1" x14ac:dyDescent="0.25">
      <c r="A101" s="5"/>
      <c r="B101" s="132"/>
      <c r="C101" s="167"/>
      <c r="D101" s="830"/>
      <c r="E101" s="162"/>
      <c r="F101" s="130"/>
      <c r="G101" s="151"/>
      <c r="H101" s="531"/>
      <c r="I101" s="137"/>
      <c r="J101" s="713"/>
      <c r="K101" s="531"/>
      <c r="L101" s="531"/>
      <c r="M101" s="713"/>
      <c r="N101" s="720"/>
      <c r="O101" s="713"/>
      <c r="P101" s="504"/>
      <c r="Q101" s="507"/>
      <c r="R101" s="510"/>
      <c r="S101" s="507"/>
      <c r="T101" s="510"/>
      <c r="U101" s="507"/>
      <c r="V101" s="510"/>
      <c r="W101" s="507"/>
      <c r="X101" s="510"/>
      <c r="Y101" s="453"/>
      <c r="Z101" s="534"/>
      <c r="AA101" s="453"/>
      <c r="AB101" s="534"/>
      <c r="AC101" s="453"/>
      <c r="AD101" s="534"/>
      <c r="AE101" s="403"/>
      <c r="AF101" s="47" t="s">
        <v>103</v>
      </c>
      <c r="AG101" s="79">
        <v>0.15</v>
      </c>
      <c r="AH101" s="57">
        <f>AH102*AG102+AH103*AG103+AH104*AG104</f>
        <v>0.6</v>
      </c>
      <c r="AI101" s="414"/>
      <c r="AJ101" s="110" t="s">
        <v>344</v>
      </c>
      <c r="AK101" s="185"/>
      <c r="AL101" s="49"/>
      <c r="AM101" s="713"/>
      <c r="AN101" s="531"/>
      <c r="AO101" s="595"/>
      <c r="AP101" s="560"/>
      <c r="AQ101" s="595"/>
      <c r="AR101" s="595"/>
      <c r="AS101" s="595"/>
      <c r="AT101" s="595"/>
      <c r="AU101" s="594"/>
      <c r="AV101" s="666"/>
      <c r="AW101" s="606"/>
      <c r="AX101" s="606"/>
      <c r="AY101" s="594"/>
      <c r="AZ101" s="443"/>
      <c r="BA101" s="672"/>
      <c r="BB101" s="437"/>
      <c r="BC101" s="437"/>
      <c r="BD101" s="440"/>
      <c r="BE101" s="443"/>
      <c r="BF101" s="435"/>
      <c r="BG101" s="435"/>
      <c r="BH101" s="437"/>
      <c r="BI101" s="465"/>
      <c r="BJ101" s="617"/>
      <c r="BK101" s="435"/>
      <c r="BL101" s="435"/>
      <c r="BM101" s="437"/>
      <c r="BN101" s="440"/>
      <c r="BO101" s="443"/>
      <c r="BP101" s="435"/>
      <c r="BQ101" s="435"/>
      <c r="BR101" s="437"/>
      <c r="BS101" s="440"/>
      <c r="BT101" s="443"/>
      <c r="BU101" s="435"/>
      <c r="BV101" s="435"/>
      <c r="BW101" s="437"/>
      <c r="BX101" s="440"/>
      <c r="BY101" s="443"/>
      <c r="BZ101" s="664"/>
      <c r="CA101" s="5"/>
      <c r="CB101" s="5"/>
      <c r="CC101" s="5"/>
      <c r="CD101" s="5"/>
      <c r="CE101" s="5"/>
      <c r="CF101" s="5"/>
      <c r="CG101" s="6"/>
      <c r="CH101" s="6"/>
      <c r="CI101" s="6"/>
      <c r="CJ101" s="6"/>
    </row>
    <row r="102" spans="1:88" s="44" customFormat="1" ht="140.25" x14ac:dyDescent="0.25">
      <c r="A102" s="5"/>
      <c r="B102" s="132"/>
      <c r="C102" s="167"/>
      <c r="D102" s="830"/>
      <c r="E102" s="162"/>
      <c r="F102" s="130"/>
      <c r="G102" s="151"/>
      <c r="H102" s="531"/>
      <c r="I102" s="137"/>
      <c r="J102" s="713"/>
      <c r="K102" s="531"/>
      <c r="L102" s="531"/>
      <c r="M102" s="713"/>
      <c r="N102" s="720"/>
      <c r="O102" s="713"/>
      <c r="P102" s="504"/>
      <c r="Q102" s="507"/>
      <c r="R102" s="510"/>
      <c r="S102" s="507"/>
      <c r="T102" s="510"/>
      <c r="U102" s="507"/>
      <c r="V102" s="510"/>
      <c r="W102" s="507"/>
      <c r="X102" s="510"/>
      <c r="Y102" s="453"/>
      <c r="Z102" s="534"/>
      <c r="AA102" s="453"/>
      <c r="AB102" s="534"/>
      <c r="AC102" s="453"/>
      <c r="AD102" s="534"/>
      <c r="AE102" s="403"/>
      <c r="AF102" s="46" t="s">
        <v>106</v>
      </c>
      <c r="AG102" s="66">
        <v>0.3</v>
      </c>
      <c r="AH102" s="54">
        <f>3/9</f>
        <v>0.33333333333333331</v>
      </c>
      <c r="AI102" s="414" t="s">
        <v>396</v>
      </c>
      <c r="AJ102" s="187" t="s">
        <v>343</v>
      </c>
      <c r="AK102" s="185" t="s">
        <v>350</v>
      </c>
      <c r="AL102" s="49">
        <v>9000000</v>
      </c>
      <c r="AM102" s="713"/>
      <c r="AN102" s="531"/>
      <c r="AO102" s="595"/>
      <c r="AP102" s="560"/>
      <c r="AQ102" s="595"/>
      <c r="AR102" s="595"/>
      <c r="AS102" s="595"/>
      <c r="AT102" s="595"/>
      <c r="AU102" s="594"/>
      <c r="AV102" s="666"/>
      <c r="AW102" s="606"/>
      <c r="AX102" s="606"/>
      <c r="AY102" s="594"/>
      <c r="AZ102" s="443"/>
      <c r="BA102" s="672"/>
      <c r="BB102" s="437"/>
      <c r="BC102" s="437"/>
      <c r="BD102" s="440"/>
      <c r="BE102" s="443"/>
      <c r="BF102" s="435"/>
      <c r="BG102" s="435"/>
      <c r="BH102" s="437"/>
      <c r="BI102" s="465"/>
      <c r="BJ102" s="617"/>
      <c r="BK102" s="435"/>
      <c r="BL102" s="435"/>
      <c r="BM102" s="437"/>
      <c r="BN102" s="440"/>
      <c r="BO102" s="443"/>
      <c r="BP102" s="435"/>
      <c r="BQ102" s="435"/>
      <c r="BR102" s="437"/>
      <c r="BS102" s="440"/>
      <c r="BT102" s="443"/>
      <c r="BU102" s="435"/>
      <c r="BV102" s="435"/>
      <c r="BW102" s="437"/>
      <c r="BX102" s="440"/>
      <c r="BY102" s="443"/>
      <c r="BZ102" s="664"/>
      <c r="CA102" s="99"/>
      <c r="CB102" s="5"/>
      <c r="CC102" s="5"/>
      <c r="CD102" s="5"/>
      <c r="CE102" s="30"/>
      <c r="CF102" s="5"/>
      <c r="CG102" s="6"/>
      <c r="CH102" s="6"/>
      <c r="CI102" s="6"/>
      <c r="CJ102" s="6"/>
    </row>
    <row r="103" spans="1:88" s="44" customFormat="1" ht="165.75" x14ac:dyDescent="0.25">
      <c r="A103" s="5"/>
      <c r="B103" s="132"/>
      <c r="C103" s="167"/>
      <c r="D103" s="830"/>
      <c r="E103" s="162"/>
      <c r="F103" s="130"/>
      <c r="G103" s="151"/>
      <c r="H103" s="531"/>
      <c r="I103" s="137"/>
      <c r="J103" s="713"/>
      <c r="K103" s="531"/>
      <c r="L103" s="531"/>
      <c r="M103" s="713"/>
      <c r="N103" s="720"/>
      <c r="O103" s="713"/>
      <c r="P103" s="504"/>
      <c r="Q103" s="507"/>
      <c r="R103" s="510"/>
      <c r="S103" s="507"/>
      <c r="T103" s="510"/>
      <c r="U103" s="507"/>
      <c r="V103" s="510"/>
      <c r="W103" s="507"/>
      <c r="X103" s="510"/>
      <c r="Y103" s="453"/>
      <c r="Z103" s="534"/>
      <c r="AA103" s="453"/>
      <c r="AB103" s="534"/>
      <c r="AC103" s="453"/>
      <c r="AD103" s="534"/>
      <c r="AE103" s="403"/>
      <c r="AF103" s="47" t="s">
        <v>104</v>
      </c>
      <c r="AG103" s="66">
        <v>0.3</v>
      </c>
      <c r="AH103" s="54">
        <f>3/9</f>
        <v>0.33333333333333331</v>
      </c>
      <c r="AI103" s="414" t="s">
        <v>400</v>
      </c>
      <c r="AJ103" s="215" t="s">
        <v>345</v>
      </c>
      <c r="AK103" s="185" t="s">
        <v>349</v>
      </c>
      <c r="AL103" s="49">
        <v>31118800</v>
      </c>
      <c r="AM103" s="713"/>
      <c r="AN103" s="531"/>
      <c r="AO103" s="595"/>
      <c r="AP103" s="560"/>
      <c r="AQ103" s="595"/>
      <c r="AR103" s="595"/>
      <c r="AS103" s="595"/>
      <c r="AT103" s="595"/>
      <c r="AU103" s="594"/>
      <c r="AV103" s="666"/>
      <c r="AW103" s="606"/>
      <c r="AX103" s="606"/>
      <c r="AY103" s="594"/>
      <c r="AZ103" s="443"/>
      <c r="BA103" s="672"/>
      <c r="BB103" s="437"/>
      <c r="BC103" s="437"/>
      <c r="BD103" s="440"/>
      <c r="BE103" s="443"/>
      <c r="BF103" s="435"/>
      <c r="BG103" s="435"/>
      <c r="BH103" s="437"/>
      <c r="BI103" s="465"/>
      <c r="BJ103" s="617"/>
      <c r="BK103" s="435"/>
      <c r="BL103" s="435"/>
      <c r="BM103" s="437"/>
      <c r="BN103" s="440"/>
      <c r="BO103" s="443"/>
      <c r="BP103" s="435"/>
      <c r="BQ103" s="435"/>
      <c r="BR103" s="437"/>
      <c r="BS103" s="440"/>
      <c r="BT103" s="443"/>
      <c r="BU103" s="435"/>
      <c r="BV103" s="435"/>
      <c r="BW103" s="437"/>
      <c r="BX103" s="440"/>
      <c r="BY103" s="443"/>
      <c r="BZ103" s="664"/>
      <c r="CA103" s="5"/>
      <c r="CB103" s="30"/>
      <c r="CC103" s="5"/>
      <c r="CD103" s="5"/>
      <c r="CE103" s="5"/>
      <c r="CF103" s="5"/>
      <c r="CG103" s="6"/>
      <c r="CH103" s="6"/>
      <c r="CI103" s="6"/>
      <c r="CJ103" s="6"/>
    </row>
    <row r="104" spans="1:88" s="44" customFormat="1" ht="49.5" customHeight="1" x14ac:dyDescent="0.25">
      <c r="A104" s="5"/>
      <c r="B104" s="132"/>
      <c r="C104" s="167"/>
      <c r="D104" s="830"/>
      <c r="E104" s="162"/>
      <c r="F104" s="130"/>
      <c r="G104" s="151"/>
      <c r="H104" s="531"/>
      <c r="I104" s="137"/>
      <c r="J104" s="713"/>
      <c r="K104" s="531"/>
      <c r="L104" s="531"/>
      <c r="M104" s="713"/>
      <c r="N104" s="720"/>
      <c r="O104" s="713"/>
      <c r="P104" s="504"/>
      <c r="Q104" s="507"/>
      <c r="R104" s="510"/>
      <c r="S104" s="507"/>
      <c r="T104" s="510"/>
      <c r="U104" s="507"/>
      <c r="V104" s="510"/>
      <c r="W104" s="507"/>
      <c r="X104" s="510"/>
      <c r="Y104" s="453"/>
      <c r="Z104" s="534"/>
      <c r="AA104" s="453"/>
      <c r="AB104" s="534"/>
      <c r="AC104" s="453"/>
      <c r="AD104" s="534"/>
      <c r="AE104" s="404"/>
      <c r="AF104" s="782" t="s">
        <v>157</v>
      </c>
      <c r="AG104" s="832">
        <v>0.4</v>
      </c>
      <c r="AH104" s="834">
        <f>5/5</f>
        <v>1</v>
      </c>
      <c r="AI104" s="705" t="s">
        <v>396</v>
      </c>
      <c r="AJ104" s="836" t="s">
        <v>346</v>
      </c>
      <c r="AK104" s="620" t="s">
        <v>351</v>
      </c>
      <c r="AL104" s="50">
        <f>240505263+115500000+30250000</f>
        <v>386255263</v>
      </c>
      <c r="AM104" s="713"/>
      <c r="AN104" s="531"/>
      <c r="AO104" s="595"/>
      <c r="AP104" s="560"/>
      <c r="AQ104" s="119" t="s">
        <v>277</v>
      </c>
      <c r="AR104" s="120" t="s">
        <v>276</v>
      </c>
      <c r="AS104" s="93" t="s">
        <v>278</v>
      </c>
      <c r="AT104" s="93" t="s">
        <v>279</v>
      </c>
      <c r="AU104" s="116">
        <v>0</v>
      </c>
      <c r="AV104" s="269">
        <v>70000000</v>
      </c>
      <c r="AW104" s="269">
        <v>0</v>
      </c>
      <c r="AX104" s="606"/>
      <c r="AY104" s="594"/>
      <c r="AZ104" s="443"/>
      <c r="BA104" s="255">
        <v>70000000</v>
      </c>
      <c r="BB104" s="262">
        <v>0</v>
      </c>
      <c r="BC104" s="437"/>
      <c r="BD104" s="440"/>
      <c r="BE104" s="443"/>
      <c r="BF104" s="304">
        <v>70000000</v>
      </c>
      <c r="BG104" s="304">
        <v>0</v>
      </c>
      <c r="BH104" s="437"/>
      <c r="BI104" s="465"/>
      <c r="BJ104" s="617"/>
      <c r="BK104" s="304">
        <v>70000000</v>
      </c>
      <c r="BL104" s="304">
        <v>0</v>
      </c>
      <c r="BM104" s="437"/>
      <c r="BN104" s="440"/>
      <c r="BO104" s="443"/>
      <c r="BP104" s="340">
        <v>70000000</v>
      </c>
      <c r="BQ104" s="340">
        <v>0</v>
      </c>
      <c r="BR104" s="437"/>
      <c r="BS104" s="440"/>
      <c r="BT104" s="443"/>
      <c r="BU104" s="388">
        <v>70000000</v>
      </c>
      <c r="BV104" s="388">
        <v>3162000</v>
      </c>
      <c r="BW104" s="437"/>
      <c r="BX104" s="440"/>
      <c r="BY104" s="443"/>
      <c r="BZ104" s="664"/>
      <c r="CA104" s="5"/>
      <c r="CB104" s="5"/>
      <c r="CC104" s="5"/>
      <c r="CD104" s="5"/>
      <c r="CE104" s="5"/>
      <c r="CF104" s="5"/>
      <c r="CG104" s="6"/>
      <c r="CH104" s="6"/>
      <c r="CI104" s="6"/>
      <c r="CJ104" s="6"/>
    </row>
    <row r="105" spans="1:88" s="44" customFormat="1" ht="61.5" customHeight="1" x14ac:dyDescent="0.25">
      <c r="A105" s="5"/>
      <c r="B105" s="132"/>
      <c r="C105" s="167"/>
      <c r="D105" s="830"/>
      <c r="E105" s="162"/>
      <c r="F105" s="182"/>
      <c r="G105" s="151"/>
      <c r="H105" s="531"/>
      <c r="I105" s="183"/>
      <c r="J105" s="713"/>
      <c r="K105" s="531"/>
      <c r="L105" s="531"/>
      <c r="M105" s="713"/>
      <c r="N105" s="720"/>
      <c r="O105" s="713"/>
      <c r="P105" s="504"/>
      <c r="Q105" s="507"/>
      <c r="R105" s="510"/>
      <c r="S105" s="507"/>
      <c r="T105" s="510"/>
      <c r="U105" s="507"/>
      <c r="V105" s="510"/>
      <c r="W105" s="507"/>
      <c r="X105" s="510"/>
      <c r="Y105" s="453"/>
      <c r="Z105" s="534"/>
      <c r="AA105" s="453"/>
      <c r="AB105" s="534"/>
      <c r="AC105" s="453"/>
      <c r="AD105" s="534"/>
      <c r="AE105" s="404"/>
      <c r="AF105" s="783"/>
      <c r="AG105" s="833"/>
      <c r="AH105" s="835"/>
      <c r="AI105" s="706"/>
      <c r="AJ105" s="837"/>
      <c r="AK105" s="620"/>
      <c r="AL105" s="50"/>
      <c r="AM105" s="713"/>
      <c r="AN105" s="531"/>
      <c r="AO105" s="595"/>
      <c r="AP105" s="560"/>
      <c r="AQ105" s="119" t="s">
        <v>311</v>
      </c>
      <c r="AR105" s="93" t="s">
        <v>312</v>
      </c>
      <c r="AS105" s="93" t="s">
        <v>313</v>
      </c>
      <c r="AT105" s="93" t="s">
        <v>314</v>
      </c>
      <c r="AU105" s="116">
        <v>0</v>
      </c>
      <c r="AV105" s="269">
        <v>650000000</v>
      </c>
      <c r="AW105" s="269">
        <v>0</v>
      </c>
      <c r="AX105" s="606"/>
      <c r="AY105" s="594"/>
      <c r="AZ105" s="443"/>
      <c r="BA105" s="255">
        <v>650000000</v>
      </c>
      <c r="BB105" s="262">
        <v>0</v>
      </c>
      <c r="BC105" s="437"/>
      <c r="BD105" s="440"/>
      <c r="BE105" s="443"/>
      <c r="BF105" s="305"/>
      <c r="BG105" s="305"/>
      <c r="BH105" s="437"/>
      <c r="BI105" s="465"/>
      <c r="BJ105" s="617"/>
      <c r="BK105" s="305"/>
      <c r="BL105" s="305"/>
      <c r="BM105" s="437"/>
      <c r="BN105" s="440"/>
      <c r="BO105" s="443"/>
      <c r="BP105" s="341"/>
      <c r="BQ105" s="341"/>
      <c r="BR105" s="437"/>
      <c r="BS105" s="440"/>
      <c r="BT105" s="443"/>
      <c r="BU105" s="389"/>
      <c r="BV105" s="389"/>
      <c r="BW105" s="437"/>
      <c r="BX105" s="440"/>
      <c r="BY105" s="443"/>
      <c r="BZ105" s="664"/>
      <c r="CA105" s="5"/>
      <c r="CB105" s="5"/>
      <c r="CC105" s="5"/>
      <c r="CD105" s="5"/>
      <c r="CE105" s="5"/>
      <c r="CF105" s="5"/>
      <c r="CG105" s="6"/>
      <c r="CH105" s="6"/>
      <c r="CI105" s="6"/>
      <c r="CJ105" s="6"/>
    </row>
    <row r="106" spans="1:88" s="44" customFormat="1" ht="39" customHeight="1" x14ac:dyDescent="0.25">
      <c r="A106" s="5"/>
      <c r="B106" s="132"/>
      <c r="C106" s="167"/>
      <c r="D106" s="830"/>
      <c r="E106" s="162"/>
      <c r="F106" s="130"/>
      <c r="G106" s="151"/>
      <c r="H106" s="531"/>
      <c r="I106" s="137"/>
      <c r="J106" s="713"/>
      <c r="K106" s="531"/>
      <c r="L106" s="531"/>
      <c r="M106" s="713"/>
      <c r="N106" s="720"/>
      <c r="O106" s="713"/>
      <c r="P106" s="504"/>
      <c r="Q106" s="507"/>
      <c r="R106" s="510"/>
      <c r="S106" s="507"/>
      <c r="T106" s="510"/>
      <c r="U106" s="507"/>
      <c r="V106" s="510"/>
      <c r="W106" s="507"/>
      <c r="X106" s="510"/>
      <c r="Y106" s="453"/>
      <c r="Z106" s="534"/>
      <c r="AA106" s="453"/>
      <c r="AB106" s="534"/>
      <c r="AC106" s="453"/>
      <c r="AD106" s="534"/>
      <c r="AE106" s="403"/>
      <c r="AF106" s="47" t="s">
        <v>105</v>
      </c>
      <c r="AG106" s="79">
        <v>0.15</v>
      </c>
      <c r="AH106" s="57">
        <v>0</v>
      </c>
      <c r="AI106" s="414" t="s">
        <v>397</v>
      </c>
      <c r="AJ106" s="110"/>
      <c r="AK106" s="185"/>
      <c r="AL106" s="50">
        <v>12000766</v>
      </c>
      <c r="AM106" s="713"/>
      <c r="AN106" s="531"/>
      <c r="AO106" s="595"/>
      <c r="AP106" s="560"/>
      <c r="AQ106" s="120" t="s">
        <v>288</v>
      </c>
      <c r="AR106" s="119" t="s">
        <v>290</v>
      </c>
      <c r="AS106" s="93" t="s">
        <v>291</v>
      </c>
      <c r="AT106" s="93" t="s">
        <v>292</v>
      </c>
      <c r="AU106" s="116">
        <v>0</v>
      </c>
      <c r="AV106" s="295">
        <v>12000000</v>
      </c>
      <c r="AW106" s="269">
        <v>0</v>
      </c>
      <c r="AX106" s="606"/>
      <c r="AY106" s="594"/>
      <c r="AZ106" s="443"/>
      <c r="BA106" s="296">
        <v>12000000</v>
      </c>
      <c r="BB106" s="262">
        <v>0</v>
      </c>
      <c r="BC106" s="437"/>
      <c r="BD106" s="440"/>
      <c r="BE106" s="443"/>
      <c r="BF106" s="304">
        <v>12000000</v>
      </c>
      <c r="BG106" s="304">
        <v>0</v>
      </c>
      <c r="BH106" s="437"/>
      <c r="BI106" s="465"/>
      <c r="BJ106" s="617"/>
      <c r="BK106" s="304">
        <v>12000000</v>
      </c>
      <c r="BL106" s="304">
        <v>0</v>
      </c>
      <c r="BM106" s="437"/>
      <c r="BN106" s="440"/>
      <c r="BO106" s="443"/>
      <c r="BP106" s="340">
        <v>12000000</v>
      </c>
      <c r="BQ106" s="340">
        <v>0</v>
      </c>
      <c r="BR106" s="437"/>
      <c r="BS106" s="440"/>
      <c r="BT106" s="443"/>
      <c r="BU106" s="388">
        <v>12000000</v>
      </c>
      <c r="BV106" s="388"/>
      <c r="BW106" s="437"/>
      <c r="BX106" s="440"/>
      <c r="BY106" s="443"/>
      <c r="BZ106" s="664"/>
      <c r="CA106" s="5"/>
      <c r="CB106" s="5"/>
      <c r="CC106" s="6"/>
      <c r="CD106" s="6"/>
      <c r="CE106" s="6"/>
      <c r="CF106" s="6"/>
    </row>
    <row r="107" spans="1:88" s="44" customFormat="1" ht="204" x14ac:dyDescent="0.25">
      <c r="A107" s="5"/>
      <c r="B107" s="132"/>
      <c r="C107" s="167"/>
      <c r="D107" s="830"/>
      <c r="E107" s="162"/>
      <c r="F107" s="130"/>
      <c r="G107" s="151"/>
      <c r="H107" s="531"/>
      <c r="I107" s="137"/>
      <c r="J107" s="713"/>
      <c r="K107" s="531"/>
      <c r="L107" s="531"/>
      <c r="M107" s="713"/>
      <c r="N107" s="720"/>
      <c r="O107" s="713"/>
      <c r="P107" s="504"/>
      <c r="Q107" s="507"/>
      <c r="R107" s="510"/>
      <c r="S107" s="507"/>
      <c r="T107" s="510"/>
      <c r="U107" s="507"/>
      <c r="V107" s="510"/>
      <c r="W107" s="507"/>
      <c r="X107" s="510"/>
      <c r="Y107" s="453"/>
      <c r="Z107" s="534"/>
      <c r="AA107" s="453"/>
      <c r="AB107" s="534"/>
      <c r="AC107" s="453"/>
      <c r="AD107" s="534"/>
      <c r="AE107" s="403"/>
      <c r="AF107" s="53" t="s">
        <v>156</v>
      </c>
      <c r="AG107" s="79">
        <v>0.2</v>
      </c>
      <c r="AH107" s="57">
        <v>1</v>
      </c>
      <c r="AI107" s="414" t="s">
        <v>398</v>
      </c>
      <c r="AJ107" s="187" t="s">
        <v>380</v>
      </c>
      <c r="AK107" s="177" t="s">
        <v>301</v>
      </c>
      <c r="AL107" s="50">
        <v>15000000</v>
      </c>
      <c r="AM107" s="713"/>
      <c r="AN107" s="531"/>
      <c r="AO107" s="595"/>
      <c r="AP107" s="560"/>
      <c r="AQ107" s="119" t="s">
        <v>285</v>
      </c>
      <c r="AR107" s="120" t="s">
        <v>284</v>
      </c>
      <c r="AS107" s="93" t="s">
        <v>286</v>
      </c>
      <c r="AT107" s="93" t="s">
        <v>287</v>
      </c>
      <c r="AU107" s="116">
        <v>10363108</v>
      </c>
      <c r="AV107" s="269">
        <v>10363108</v>
      </c>
      <c r="AW107" s="269">
        <v>0</v>
      </c>
      <c r="AX107" s="606"/>
      <c r="AY107" s="594"/>
      <c r="AZ107" s="443"/>
      <c r="BA107" s="255">
        <v>10363108</v>
      </c>
      <c r="BB107" s="262">
        <v>10363108</v>
      </c>
      <c r="BC107" s="437"/>
      <c r="BD107" s="440"/>
      <c r="BE107" s="443"/>
      <c r="BF107" s="304">
        <v>10363108</v>
      </c>
      <c r="BG107" s="304">
        <v>10363108</v>
      </c>
      <c r="BH107" s="437"/>
      <c r="BI107" s="465"/>
      <c r="BJ107" s="617"/>
      <c r="BK107" s="304">
        <v>10363108</v>
      </c>
      <c r="BL107" s="304">
        <v>10363108</v>
      </c>
      <c r="BM107" s="437"/>
      <c r="BN107" s="440"/>
      <c r="BO107" s="443"/>
      <c r="BP107" s="340">
        <v>10363108</v>
      </c>
      <c r="BQ107" s="340">
        <v>10363108</v>
      </c>
      <c r="BR107" s="437"/>
      <c r="BS107" s="440"/>
      <c r="BT107" s="443"/>
      <c r="BU107" s="388">
        <v>10363108</v>
      </c>
      <c r="BV107" s="388">
        <v>10363108</v>
      </c>
      <c r="BW107" s="437"/>
      <c r="BX107" s="440"/>
      <c r="BY107" s="443"/>
      <c r="BZ107" s="664"/>
      <c r="CA107" s="5"/>
      <c r="CB107" s="5"/>
      <c r="CC107" s="6"/>
      <c r="CD107" s="6"/>
      <c r="CE107" s="6"/>
      <c r="CF107" s="6"/>
    </row>
    <row r="108" spans="1:88" s="44" customFormat="1" ht="34.5" customHeight="1" thickBot="1" x14ac:dyDescent="0.3">
      <c r="A108" s="5"/>
      <c r="B108" s="133"/>
      <c r="C108" s="168"/>
      <c r="D108" s="831"/>
      <c r="E108" s="166"/>
      <c r="F108" s="134"/>
      <c r="G108" s="152"/>
      <c r="H108" s="732"/>
      <c r="I108" s="146"/>
      <c r="J108" s="767"/>
      <c r="K108" s="732"/>
      <c r="L108" s="732"/>
      <c r="M108" s="767"/>
      <c r="N108" s="781"/>
      <c r="O108" s="767"/>
      <c r="P108" s="780"/>
      <c r="Q108" s="765"/>
      <c r="R108" s="766"/>
      <c r="S108" s="765"/>
      <c r="T108" s="766"/>
      <c r="U108" s="765"/>
      <c r="V108" s="766"/>
      <c r="W108" s="765"/>
      <c r="X108" s="766"/>
      <c r="Y108" s="592"/>
      <c r="Z108" s="593"/>
      <c r="AA108" s="592"/>
      <c r="AB108" s="593"/>
      <c r="AC108" s="592"/>
      <c r="AD108" s="593"/>
      <c r="AE108" s="405"/>
      <c r="AF108" s="48" t="s">
        <v>110</v>
      </c>
      <c r="AG108" s="86">
        <v>0.3</v>
      </c>
      <c r="AH108" s="97">
        <v>0</v>
      </c>
      <c r="AI108" s="414" t="s">
        <v>396</v>
      </c>
      <c r="AJ108" s="111"/>
      <c r="AK108" s="186"/>
      <c r="AL108" s="98">
        <v>20000000</v>
      </c>
      <c r="AM108" s="767"/>
      <c r="AN108" s="732"/>
      <c r="AO108" s="779"/>
      <c r="AP108" s="774"/>
      <c r="AQ108" s="127" t="s">
        <v>280</v>
      </c>
      <c r="AR108" s="127" t="s">
        <v>281</v>
      </c>
      <c r="AS108" s="128" t="s">
        <v>282</v>
      </c>
      <c r="AT108" s="128" t="s">
        <v>283</v>
      </c>
      <c r="AU108" s="272">
        <v>4576766</v>
      </c>
      <c r="AV108" s="270">
        <v>4576766</v>
      </c>
      <c r="AW108" s="269">
        <v>0</v>
      </c>
      <c r="AX108" s="668"/>
      <c r="AY108" s="667"/>
      <c r="AZ108" s="444"/>
      <c r="BA108" s="283">
        <v>4576766</v>
      </c>
      <c r="BB108" s="262">
        <v>0</v>
      </c>
      <c r="BC108" s="438"/>
      <c r="BD108" s="441"/>
      <c r="BE108" s="444"/>
      <c r="BF108" s="304">
        <v>4576766</v>
      </c>
      <c r="BG108" s="304">
        <v>0</v>
      </c>
      <c r="BH108" s="438"/>
      <c r="BI108" s="483"/>
      <c r="BJ108" s="618"/>
      <c r="BK108" s="304">
        <v>4576766</v>
      </c>
      <c r="BL108" s="304">
        <v>0</v>
      </c>
      <c r="BM108" s="438"/>
      <c r="BN108" s="441"/>
      <c r="BO108" s="444"/>
      <c r="BP108" s="340">
        <v>4576766</v>
      </c>
      <c r="BQ108" s="340"/>
      <c r="BR108" s="438"/>
      <c r="BS108" s="441"/>
      <c r="BT108" s="444"/>
      <c r="BU108" s="388">
        <v>4576766</v>
      </c>
      <c r="BV108" s="388"/>
      <c r="BW108" s="438"/>
      <c r="BX108" s="441"/>
      <c r="BY108" s="444"/>
      <c r="BZ108" s="665"/>
      <c r="CA108" s="5"/>
      <c r="CB108" s="5"/>
      <c r="CC108" s="6"/>
      <c r="CD108" s="6"/>
      <c r="CE108" s="6"/>
      <c r="CF108" s="6"/>
    </row>
    <row r="109" spans="1:88" ht="15.75" thickBot="1" x14ac:dyDescent="0.3">
      <c r="A109" s="1"/>
      <c r="B109" s="293" t="s">
        <v>168</v>
      </c>
      <c r="C109" s="294"/>
      <c r="D109" s="294"/>
      <c r="E109" s="294"/>
      <c r="F109" s="294"/>
      <c r="G109" s="294"/>
      <c r="H109" s="294"/>
      <c r="I109" s="294"/>
      <c r="J109" s="294"/>
      <c r="K109" s="294"/>
      <c r="L109" s="294"/>
      <c r="M109" s="294"/>
      <c r="N109" s="294"/>
      <c r="O109" s="294"/>
      <c r="P109" s="367"/>
      <c r="Q109" s="358"/>
      <c r="R109" s="359">
        <v>0.1</v>
      </c>
      <c r="S109" s="358"/>
      <c r="T109" s="359">
        <v>0.12</v>
      </c>
      <c r="U109" s="358"/>
      <c r="V109" s="360">
        <v>0.13704175824175827</v>
      </c>
      <c r="W109" s="361"/>
      <c r="X109" s="360">
        <f>AVERAGE(X13:X108)</f>
        <v>0.26807808302808306</v>
      </c>
      <c r="Y109" s="331"/>
      <c r="Z109" s="331">
        <f>AVERAGE(Z13:Z108)</f>
        <v>0.34500115995115999</v>
      </c>
      <c r="AA109" s="331"/>
      <c r="AB109" s="331">
        <f>AVERAGE(AB13:AB108)</f>
        <v>0.36848330280830283</v>
      </c>
      <c r="AC109" s="331"/>
      <c r="AD109" s="331">
        <f>AVERAGE(AD13:AD108)</f>
        <v>0.4034833028083028</v>
      </c>
      <c r="AE109" s="331"/>
      <c r="AF109" s="768"/>
      <c r="AG109" s="769"/>
      <c r="AH109" s="769"/>
      <c r="AI109" s="769"/>
      <c r="AJ109" s="769"/>
      <c r="AK109" s="770"/>
      <c r="AL109" s="100">
        <f>SUM(AL13:AL108)</f>
        <v>5968252207</v>
      </c>
      <c r="AM109" s="771"/>
      <c r="AN109" s="772"/>
      <c r="AO109" s="773"/>
      <c r="AP109" s="771"/>
      <c r="AQ109" s="772"/>
      <c r="AR109" s="772"/>
      <c r="AS109" s="772"/>
      <c r="AT109" s="773"/>
      <c r="AU109" s="122">
        <f t="shared" ref="AU109:BD109" si="7">SUM(AU13:AU108)</f>
        <v>2700931328</v>
      </c>
      <c r="AV109" s="123">
        <f t="shared" si="7"/>
        <v>6625368218</v>
      </c>
      <c r="AW109" s="124">
        <f t="shared" si="7"/>
        <v>1398464080</v>
      </c>
      <c r="AX109" s="126">
        <f t="shared" si="7"/>
        <v>6625368218</v>
      </c>
      <c r="AY109" s="124">
        <f t="shared" si="7"/>
        <v>1398464080</v>
      </c>
      <c r="AZ109" s="125">
        <f>AY109/AX109</f>
        <v>0.21107718604991804</v>
      </c>
      <c r="BA109" s="199">
        <f>SUM(BA13:BA108)</f>
        <v>6625368218</v>
      </c>
      <c r="BB109" s="199">
        <f>SUM(BB13:BB108)</f>
        <v>1684397090</v>
      </c>
      <c r="BC109" s="199">
        <f>SUM(BC13:BC108)</f>
        <v>6625368218</v>
      </c>
      <c r="BD109" s="124">
        <f t="shared" si="7"/>
        <v>1684397090</v>
      </c>
      <c r="BE109" s="125">
        <f>BD109/BC109</f>
        <v>0.25423448698651635</v>
      </c>
      <c r="BF109" s="199">
        <f>SUM(BF13:BF108)</f>
        <v>6625368218</v>
      </c>
      <c r="BG109" s="251">
        <f t="shared" ref="BG109:BI109" si="8">SUM(BG13:BG108)</f>
        <v>2022694387</v>
      </c>
      <c r="BH109" s="199">
        <f>SUM(BH13:BH108)</f>
        <v>6625368218</v>
      </c>
      <c r="BI109" s="124">
        <f t="shared" si="8"/>
        <v>2022694387</v>
      </c>
      <c r="BJ109" s="125">
        <f>BI109/BH109</f>
        <v>0.30529539196096045</v>
      </c>
      <c r="BK109" s="309">
        <f>SUM(BK13:BK108)</f>
        <v>6625368218</v>
      </c>
      <c r="BL109" s="309">
        <f>SUM(BL13:BL108)</f>
        <v>2862543060</v>
      </c>
      <c r="BM109" s="310">
        <f>SUM(BM13:BM108)</f>
        <v>6625368218</v>
      </c>
      <c r="BN109" s="328">
        <f>SUM(BN13:BN108)</f>
        <v>2862543060</v>
      </c>
      <c r="BO109" s="308">
        <f>BN109/BM109</f>
        <v>0.43205795750686832</v>
      </c>
      <c r="BP109" s="309">
        <f>SUM(BP13:BP108)</f>
        <v>5942901038</v>
      </c>
      <c r="BQ109" s="309">
        <f>SUM(BQ13:BQ108)</f>
        <v>3009384583</v>
      </c>
      <c r="BR109" s="309">
        <f>SUM(BR13:BR108)</f>
        <v>5942901038</v>
      </c>
      <c r="BS109" s="309">
        <f>SUM(BS13:BS108)</f>
        <v>3009384583</v>
      </c>
      <c r="BT109" s="308">
        <f>BS109/BR109</f>
        <v>0.5063830886224493</v>
      </c>
      <c r="BU109" s="310">
        <f>SUM(BU13:BU108)</f>
        <v>5942901038</v>
      </c>
      <c r="BV109" s="310">
        <f>SUM(BV13:BV108)</f>
        <v>3628143192</v>
      </c>
      <c r="BW109" s="310">
        <f>SUM(BW13:BW108)</f>
        <v>5942901038</v>
      </c>
      <c r="BX109" s="310">
        <f>SUM(BX13:BX108)</f>
        <v>3628143192</v>
      </c>
      <c r="BY109" s="308">
        <f>BX109/BW109</f>
        <v>0.61050035475956721</v>
      </c>
      <c r="BZ109" s="101"/>
      <c r="CA109" s="5"/>
      <c r="CB109" s="5"/>
      <c r="CC109" s="6"/>
      <c r="CD109" s="6"/>
      <c r="CE109" s="6"/>
      <c r="CF109" s="6"/>
      <c r="CG109" s="44"/>
      <c r="CH109" s="44"/>
      <c r="CI109" s="44"/>
      <c r="CJ109" s="44"/>
    </row>
    <row r="110" spans="1:88" x14ac:dyDescent="0.25">
      <c r="A110" s="1"/>
      <c r="B110" s="5"/>
      <c r="C110" s="5"/>
      <c r="D110" s="5"/>
      <c r="E110" s="5"/>
      <c r="F110" s="18"/>
      <c r="G110" s="5"/>
      <c r="H110" s="17"/>
      <c r="I110" s="5"/>
      <c r="J110" s="5"/>
      <c r="K110" s="5"/>
      <c r="L110" s="5"/>
      <c r="M110" s="5"/>
      <c r="N110" s="5"/>
      <c r="O110" s="5"/>
      <c r="P110" s="368"/>
      <c r="Q110" s="362"/>
      <c r="R110" s="362"/>
      <c r="S110" s="362"/>
      <c r="T110" s="362"/>
      <c r="U110" s="362"/>
      <c r="V110" s="362"/>
      <c r="W110" s="362"/>
      <c r="X110" s="362"/>
      <c r="Y110" s="5"/>
      <c r="Z110" s="5"/>
      <c r="AA110" s="5"/>
      <c r="AB110" s="5"/>
      <c r="AC110" s="5"/>
      <c r="AD110" s="5"/>
      <c r="AE110" s="5"/>
      <c r="AL110" s="30"/>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6"/>
      <c r="CD110" s="6"/>
      <c r="CE110" s="6"/>
      <c r="CF110" s="6"/>
    </row>
    <row r="111" spans="1:88" x14ac:dyDescent="0.25">
      <c r="A111" s="1"/>
      <c r="B111" s="5"/>
      <c r="C111" s="5"/>
      <c r="D111" s="5"/>
      <c r="E111" s="5"/>
      <c r="F111" s="18"/>
      <c r="G111" s="5"/>
      <c r="H111" s="17"/>
      <c r="I111" s="5"/>
      <c r="J111" s="5"/>
      <c r="K111" s="5"/>
      <c r="L111" s="5"/>
      <c r="M111" s="5"/>
      <c r="N111" s="5"/>
      <c r="O111" s="5"/>
      <c r="P111" s="368"/>
      <c r="Q111" s="362"/>
      <c r="R111" s="362"/>
      <c r="S111" s="362"/>
      <c r="T111" s="362"/>
      <c r="U111" s="362"/>
      <c r="V111" s="362"/>
      <c r="W111" s="362"/>
      <c r="X111" s="362"/>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6"/>
      <c r="CD111" s="6"/>
      <c r="CE111" s="6"/>
      <c r="CF111" s="6"/>
    </row>
    <row r="112" spans="1:88" x14ac:dyDescent="0.25">
      <c r="A112" s="1"/>
      <c r="B112" s="5"/>
      <c r="C112" s="5"/>
      <c r="D112" s="5"/>
      <c r="E112" s="5"/>
      <c r="F112" s="18"/>
      <c r="G112" s="5"/>
      <c r="H112" s="17"/>
      <c r="I112" s="5"/>
      <c r="J112" s="5"/>
      <c r="K112" s="5"/>
      <c r="L112" s="5"/>
      <c r="M112" s="5"/>
      <c r="N112" s="5"/>
      <c r="O112" s="5"/>
      <c r="P112" s="368"/>
      <c r="Q112" s="362"/>
      <c r="R112" s="362"/>
      <c r="S112" s="362"/>
      <c r="T112" s="362"/>
      <c r="U112" s="362"/>
      <c r="V112" s="362"/>
      <c r="W112" s="362"/>
      <c r="X112" s="362"/>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6"/>
      <c r="CD112" s="6"/>
      <c r="CE112" s="6"/>
      <c r="CF112" s="6"/>
    </row>
    <row r="113" spans="1:84" x14ac:dyDescent="0.25">
      <c r="A113" s="1"/>
      <c r="B113" s="5"/>
      <c r="C113" s="5"/>
      <c r="D113" s="5"/>
      <c r="E113" s="5"/>
      <c r="F113" s="18"/>
      <c r="G113" s="5"/>
      <c r="H113" s="17"/>
      <c r="I113" s="5"/>
      <c r="J113" s="5"/>
      <c r="K113" s="5"/>
      <c r="L113" s="5"/>
      <c r="M113" s="5"/>
      <c r="N113" s="5"/>
      <c r="O113" s="5"/>
      <c r="P113" s="368"/>
      <c r="Q113" s="362"/>
      <c r="R113" s="362"/>
      <c r="S113" s="362"/>
      <c r="T113" s="362"/>
      <c r="U113" s="362"/>
      <c r="V113" s="362"/>
      <c r="W113" s="362"/>
      <c r="X113" s="362"/>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6"/>
      <c r="CD113" s="6"/>
      <c r="CE113" s="6"/>
      <c r="CF113" s="6"/>
    </row>
    <row r="114" spans="1:84" x14ac:dyDescent="0.25">
      <c r="A114" s="1"/>
      <c r="B114" s="5"/>
      <c r="C114" s="5"/>
      <c r="D114" s="5"/>
      <c r="E114" s="5"/>
      <c r="F114" s="18"/>
      <c r="G114" s="5"/>
      <c r="H114" s="17"/>
      <c r="I114" s="5"/>
      <c r="J114" s="5"/>
      <c r="K114" s="5"/>
      <c r="L114" s="5"/>
      <c r="M114" s="5"/>
      <c r="N114" s="5"/>
      <c r="O114" s="5"/>
      <c r="P114" s="368"/>
      <c r="Q114" s="362"/>
      <c r="R114" s="362"/>
      <c r="S114" s="362"/>
      <c r="T114" s="362"/>
      <c r="U114" s="362"/>
      <c r="V114" s="362"/>
      <c r="W114" s="362"/>
      <c r="X114" s="362"/>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30"/>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6"/>
      <c r="CD114" s="6"/>
      <c r="CE114" s="6"/>
      <c r="CF114" s="6"/>
    </row>
    <row r="115" spans="1:84" x14ac:dyDescent="0.25">
      <c r="A115" s="1"/>
      <c r="B115" s="5"/>
      <c r="C115" s="5"/>
      <c r="D115" s="5"/>
      <c r="E115" s="5"/>
      <c r="F115" s="18"/>
      <c r="G115" s="5"/>
      <c r="H115" s="17"/>
      <c r="I115" s="5"/>
      <c r="J115" s="5"/>
      <c r="K115" s="5"/>
      <c r="L115" s="5"/>
      <c r="M115" s="5"/>
      <c r="N115" s="5"/>
      <c r="O115" s="5"/>
      <c r="P115" s="368"/>
      <c r="Q115" s="362"/>
      <c r="R115" s="362"/>
      <c r="S115" s="362"/>
      <c r="T115" s="362"/>
      <c r="U115" s="362"/>
      <c r="V115" s="362"/>
      <c r="W115" s="362"/>
      <c r="X115" s="362"/>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41"/>
      <c r="BW115" s="5"/>
      <c r="BX115" s="5"/>
      <c r="BY115" s="5"/>
      <c r="BZ115" s="5"/>
      <c r="CA115" s="5"/>
      <c r="CB115" s="5"/>
      <c r="CC115" s="6"/>
      <c r="CD115" s="6"/>
      <c r="CE115" s="6"/>
      <c r="CF115" s="6"/>
    </row>
    <row r="116" spans="1:84" x14ac:dyDescent="0.25">
      <c r="A116" s="1"/>
      <c r="B116" s="5"/>
      <c r="C116" s="5"/>
      <c r="D116" s="5"/>
      <c r="E116" s="5"/>
      <c r="F116" s="18"/>
      <c r="G116" s="5"/>
      <c r="H116" s="17"/>
      <c r="I116" s="5"/>
      <c r="J116" s="5"/>
      <c r="K116" s="5"/>
      <c r="L116" s="5"/>
      <c r="M116" s="5"/>
      <c r="N116" s="5"/>
      <c r="O116" s="5"/>
      <c r="P116" s="368"/>
      <c r="Q116" s="362"/>
      <c r="R116" s="362"/>
      <c r="S116" s="362"/>
      <c r="T116" s="362"/>
      <c r="U116" s="362"/>
      <c r="V116" s="362"/>
      <c r="W116" s="362"/>
      <c r="X116" s="362"/>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30"/>
      <c r="AZ116" s="30"/>
      <c r="BA116" s="30"/>
      <c r="BB116" s="30"/>
      <c r="BC116" s="30"/>
      <c r="BD116" s="30"/>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6"/>
      <c r="CD116" s="6"/>
      <c r="CE116" s="6"/>
      <c r="CF116" s="6"/>
    </row>
    <row r="117" spans="1:84" x14ac:dyDescent="0.25">
      <c r="A117" s="1"/>
      <c r="B117" s="5"/>
      <c r="C117" s="5"/>
      <c r="D117" s="5"/>
      <c r="E117" s="5"/>
      <c r="F117" s="18"/>
      <c r="G117" s="5"/>
      <c r="H117" s="17"/>
      <c r="I117" s="5"/>
      <c r="J117" s="5"/>
      <c r="K117" s="5"/>
      <c r="L117" s="5"/>
      <c r="M117" s="5"/>
      <c r="N117" s="5"/>
      <c r="O117" s="5"/>
      <c r="P117" s="368"/>
      <c r="Q117" s="362"/>
      <c r="R117" s="362"/>
      <c r="S117" s="362"/>
      <c r="T117" s="362"/>
      <c r="U117" s="362"/>
      <c r="V117" s="362"/>
      <c r="W117" s="362"/>
      <c r="X117" s="362"/>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197"/>
      <c r="BX117" s="5"/>
      <c r="BY117" s="5"/>
      <c r="BZ117" s="5"/>
      <c r="CA117" s="5"/>
      <c r="CB117" s="5"/>
      <c r="CC117" s="6"/>
      <c r="CD117" s="6"/>
      <c r="CE117" s="6"/>
      <c r="CF117" s="6"/>
    </row>
    <row r="118" spans="1:84" x14ac:dyDescent="0.25">
      <c r="A118" s="1"/>
      <c r="B118" s="5"/>
      <c r="C118" s="5"/>
      <c r="D118" s="5"/>
      <c r="E118" s="5"/>
      <c r="F118" s="18"/>
      <c r="G118" s="5"/>
      <c r="H118" s="17"/>
      <c r="I118" s="5"/>
      <c r="J118" s="5"/>
      <c r="K118" s="5"/>
      <c r="L118" s="5"/>
      <c r="M118" s="5"/>
      <c r="N118" s="5"/>
      <c r="O118" s="5"/>
      <c r="P118" s="368"/>
      <c r="Q118" s="362"/>
      <c r="R118" s="362"/>
      <c r="S118" s="362"/>
      <c r="T118" s="362"/>
      <c r="U118" s="362"/>
      <c r="V118" s="362"/>
      <c r="W118" s="362"/>
      <c r="X118" s="362"/>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41"/>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6"/>
      <c r="CD118" s="6"/>
      <c r="CE118" s="6"/>
      <c r="CF118" s="6"/>
    </row>
    <row r="119" spans="1:84" x14ac:dyDescent="0.25">
      <c r="A119" s="1"/>
      <c r="B119" s="5"/>
      <c r="C119" s="5"/>
      <c r="D119" s="5"/>
      <c r="E119" s="5"/>
      <c r="F119" s="18"/>
      <c r="G119" s="5"/>
      <c r="H119" s="17"/>
      <c r="I119" s="5"/>
      <c r="J119" s="5"/>
      <c r="K119" s="5"/>
      <c r="L119" s="5"/>
      <c r="M119" s="5"/>
      <c r="N119" s="5"/>
      <c r="O119" s="5"/>
      <c r="P119" s="368"/>
      <c r="Q119" s="362"/>
      <c r="R119" s="362"/>
      <c r="S119" s="362"/>
      <c r="T119" s="362"/>
      <c r="U119" s="362"/>
      <c r="V119" s="362"/>
      <c r="W119" s="362"/>
      <c r="X119" s="362"/>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6"/>
      <c r="CD119" s="6"/>
      <c r="CE119" s="6"/>
      <c r="CF119" s="6"/>
    </row>
    <row r="120" spans="1:84" x14ac:dyDescent="0.25">
      <c r="A120" s="1"/>
      <c r="B120" s="5"/>
      <c r="C120" s="5"/>
      <c r="D120" s="5"/>
      <c r="E120" s="5"/>
      <c r="F120" s="18"/>
      <c r="G120" s="5"/>
      <c r="H120" s="17"/>
      <c r="I120" s="5"/>
      <c r="J120" s="5"/>
      <c r="K120" s="5"/>
      <c r="L120" s="5"/>
      <c r="M120" s="5"/>
      <c r="N120" s="5"/>
      <c r="O120" s="5"/>
      <c r="P120" s="368"/>
      <c r="Q120" s="362"/>
      <c r="R120" s="362"/>
      <c r="S120" s="362"/>
      <c r="T120" s="362"/>
      <c r="U120" s="362"/>
      <c r="V120" s="362"/>
      <c r="W120" s="362"/>
      <c r="X120" s="362"/>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6"/>
      <c r="CD120" s="6"/>
      <c r="CE120" s="6"/>
      <c r="CF120" s="6"/>
    </row>
    <row r="121" spans="1:84" x14ac:dyDescent="0.25">
      <c r="A121" s="1"/>
      <c r="B121" s="5"/>
      <c r="C121" s="5"/>
      <c r="D121" s="5"/>
      <c r="E121" s="5"/>
      <c r="F121" s="18"/>
      <c r="G121" s="5"/>
      <c r="H121" s="17"/>
      <c r="I121" s="5"/>
      <c r="J121" s="5"/>
      <c r="K121" s="5"/>
      <c r="L121" s="5"/>
      <c r="M121" s="5"/>
      <c r="N121" s="5"/>
      <c r="O121" s="5"/>
      <c r="P121" s="368"/>
      <c r="Q121" s="362"/>
      <c r="R121" s="362"/>
      <c r="S121" s="362"/>
      <c r="T121" s="362"/>
      <c r="U121" s="362"/>
      <c r="V121" s="362"/>
      <c r="W121" s="362"/>
      <c r="X121" s="362"/>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13"/>
      <c r="BW121" s="5"/>
      <c r="BX121" s="5"/>
      <c r="BY121" s="5"/>
      <c r="BZ121" s="5"/>
      <c r="CA121" s="5"/>
      <c r="CB121" s="5"/>
      <c r="CC121" s="6"/>
      <c r="CD121" s="6"/>
      <c r="CE121" s="6"/>
      <c r="CF121" s="6"/>
    </row>
    <row r="122" spans="1:84" x14ac:dyDescent="0.25">
      <c r="A122" s="1"/>
      <c r="B122" s="5"/>
      <c r="C122" s="5"/>
      <c r="D122" s="5"/>
      <c r="E122" s="5"/>
      <c r="F122" s="18"/>
      <c r="G122" s="5"/>
      <c r="H122" s="17"/>
      <c r="I122" s="5"/>
      <c r="J122" s="5"/>
      <c r="K122" s="5"/>
      <c r="L122" s="5"/>
      <c r="M122" s="5"/>
      <c r="N122" s="5"/>
      <c r="O122" s="5"/>
      <c r="P122" s="368"/>
      <c r="Q122" s="362"/>
      <c r="R122" s="362"/>
      <c r="S122" s="362"/>
      <c r="T122" s="362"/>
      <c r="U122" s="362"/>
      <c r="V122" s="362"/>
      <c r="W122" s="362"/>
      <c r="X122" s="362"/>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197"/>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6"/>
      <c r="CD122" s="6"/>
      <c r="CE122" s="6"/>
      <c r="CF122" s="6"/>
    </row>
    <row r="123" spans="1:84" x14ac:dyDescent="0.25">
      <c r="A123" s="1"/>
      <c r="B123" s="5"/>
      <c r="C123" s="5"/>
      <c r="D123" s="5"/>
      <c r="E123" s="5"/>
      <c r="F123" s="18"/>
      <c r="G123" s="5"/>
      <c r="H123" s="17"/>
      <c r="I123" s="5"/>
      <c r="J123" s="5"/>
      <c r="K123" s="5"/>
      <c r="L123" s="5"/>
      <c r="M123" s="5"/>
      <c r="N123" s="5"/>
      <c r="O123" s="5"/>
      <c r="P123" s="368"/>
      <c r="Q123" s="362"/>
      <c r="R123" s="362"/>
      <c r="S123" s="362"/>
      <c r="T123" s="362"/>
      <c r="U123" s="362"/>
      <c r="V123" s="362"/>
      <c r="W123" s="362"/>
      <c r="X123" s="362"/>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197"/>
      <c r="BB123" s="30"/>
      <c r="BC123" s="5"/>
      <c r="BD123" s="5"/>
      <c r="BE123" s="5"/>
      <c r="BF123" s="5"/>
      <c r="BG123" s="5"/>
      <c r="BH123" s="5"/>
      <c r="BI123" s="5"/>
      <c r="BJ123" s="5"/>
      <c r="BK123" s="5"/>
      <c r="BL123" s="5"/>
      <c r="BM123" s="5"/>
      <c r="BN123" s="5"/>
      <c r="BO123" s="5"/>
      <c r="BP123" s="5"/>
      <c r="BQ123" s="5"/>
      <c r="BR123" s="5"/>
      <c r="BS123" s="5"/>
      <c r="BT123" s="5"/>
      <c r="BU123" s="5"/>
      <c r="BV123" s="5"/>
      <c r="BW123" s="41"/>
      <c r="BX123" s="5"/>
      <c r="BY123" s="5"/>
      <c r="BZ123" s="5"/>
      <c r="CA123" s="5"/>
      <c r="CB123" s="5"/>
      <c r="CC123" s="6"/>
      <c r="CD123" s="6"/>
      <c r="CE123" s="6"/>
      <c r="CF123" s="6"/>
    </row>
    <row r="124" spans="1:84" x14ac:dyDescent="0.25">
      <c r="A124" s="1"/>
      <c r="B124" s="5"/>
      <c r="C124" s="5"/>
      <c r="D124" s="5"/>
      <c r="E124" s="5"/>
      <c r="F124" s="18"/>
      <c r="G124" s="5"/>
      <c r="H124" s="17"/>
      <c r="I124" s="5"/>
      <c r="J124" s="5"/>
      <c r="K124" s="5"/>
      <c r="L124" s="5"/>
      <c r="M124" s="5"/>
      <c r="N124" s="5"/>
      <c r="O124" s="5"/>
      <c r="P124" s="368"/>
      <c r="Q124" s="362"/>
      <c r="R124" s="362"/>
      <c r="S124" s="362"/>
      <c r="T124" s="362"/>
      <c r="U124" s="362"/>
      <c r="V124" s="362"/>
      <c r="W124" s="362"/>
      <c r="X124" s="362"/>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6"/>
      <c r="CD124" s="6"/>
      <c r="CE124" s="6"/>
      <c r="CF124" s="6"/>
    </row>
    <row r="125" spans="1:84" x14ac:dyDescent="0.25">
      <c r="A125" s="1"/>
      <c r="B125" s="5"/>
      <c r="C125" s="5"/>
      <c r="D125" s="5"/>
      <c r="E125" s="5"/>
      <c r="F125" s="18"/>
      <c r="G125" s="5"/>
      <c r="H125" s="17"/>
      <c r="I125" s="5"/>
      <c r="J125" s="5"/>
      <c r="K125" s="5"/>
      <c r="L125" s="5"/>
      <c r="M125" s="5"/>
      <c r="N125" s="5"/>
      <c r="O125" s="5"/>
      <c r="P125" s="368"/>
      <c r="Q125" s="362"/>
      <c r="R125" s="362"/>
      <c r="S125" s="362"/>
      <c r="T125" s="362"/>
      <c r="U125" s="362"/>
      <c r="V125" s="362"/>
      <c r="W125" s="362"/>
      <c r="X125" s="362"/>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6"/>
      <c r="CD125" s="6"/>
      <c r="CE125" s="6"/>
      <c r="CF125" s="6"/>
    </row>
    <row r="126" spans="1:84" x14ac:dyDescent="0.25">
      <c r="A126" s="1"/>
      <c r="B126" s="5"/>
      <c r="C126" s="5"/>
      <c r="D126" s="5"/>
      <c r="E126" s="5"/>
      <c r="F126" s="18"/>
      <c r="G126" s="5"/>
      <c r="H126" s="17"/>
      <c r="I126" s="5"/>
      <c r="J126" s="5"/>
      <c r="K126" s="5"/>
      <c r="L126" s="5"/>
      <c r="M126" s="5"/>
      <c r="N126" s="5"/>
      <c r="O126" s="5"/>
      <c r="P126" s="368"/>
      <c r="Q126" s="362"/>
      <c r="R126" s="362"/>
      <c r="S126" s="362"/>
      <c r="T126" s="362"/>
      <c r="U126" s="362"/>
      <c r="V126" s="362"/>
      <c r="W126" s="362"/>
      <c r="X126" s="362"/>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6"/>
      <c r="CD126" s="6"/>
      <c r="CE126" s="6"/>
      <c r="CF126" s="6"/>
    </row>
    <row r="127" spans="1:84" x14ac:dyDescent="0.25">
      <c r="A127" s="1"/>
      <c r="B127" s="5"/>
      <c r="C127" s="5"/>
      <c r="D127" s="5"/>
      <c r="E127" s="5"/>
      <c r="F127" s="18"/>
      <c r="G127" s="5"/>
      <c r="H127" s="17"/>
      <c r="I127" s="5"/>
      <c r="J127" s="5"/>
      <c r="K127" s="5"/>
      <c r="L127" s="5"/>
      <c r="M127" s="5"/>
      <c r="N127" s="5"/>
      <c r="O127" s="5"/>
      <c r="P127" s="368"/>
      <c r="Q127" s="362"/>
      <c r="R127" s="362"/>
      <c r="S127" s="362"/>
      <c r="T127" s="362"/>
      <c r="U127" s="362"/>
      <c r="V127" s="362"/>
      <c r="W127" s="362"/>
      <c r="X127" s="362"/>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6"/>
      <c r="CD127" s="6"/>
      <c r="CE127" s="6"/>
      <c r="CF127" s="6"/>
    </row>
    <row r="128" spans="1:84" x14ac:dyDescent="0.25">
      <c r="A128" s="1"/>
      <c r="B128" s="5"/>
      <c r="C128" s="5"/>
      <c r="D128" s="5"/>
      <c r="E128" s="5"/>
      <c r="F128" s="18"/>
      <c r="G128" s="5"/>
      <c r="H128" s="17"/>
      <c r="I128" s="5"/>
      <c r="J128" s="5"/>
      <c r="K128" s="5"/>
      <c r="L128" s="5"/>
      <c r="M128" s="5"/>
      <c r="N128" s="5"/>
      <c r="O128" s="5"/>
      <c r="P128" s="368"/>
      <c r="Q128" s="362"/>
      <c r="R128" s="362"/>
      <c r="S128" s="362"/>
      <c r="T128" s="362"/>
      <c r="U128" s="362"/>
      <c r="V128" s="362"/>
      <c r="W128" s="362"/>
      <c r="X128" s="362"/>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6"/>
      <c r="CD128" s="6"/>
      <c r="CE128" s="6"/>
      <c r="CF128" s="6"/>
    </row>
    <row r="129" spans="1:84" x14ac:dyDescent="0.25">
      <c r="A129" s="1"/>
      <c r="B129" s="5"/>
      <c r="C129" s="5"/>
      <c r="D129" s="5"/>
      <c r="E129" s="5"/>
      <c r="F129" s="18"/>
      <c r="G129" s="5"/>
      <c r="H129" s="17"/>
      <c r="I129" s="5"/>
      <c r="J129" s="5"/>
      <c r="K129" s="5"/>
      <c r="L129" s="5"/>
      <c r="M129" s="5"/>
      <c r="N129" s="5"/>
      <c r="O129" s="5"/>
      <c r="P129" s="368"/>
      <c r="Q129" s="362"/>
      <c r="R129" s="362"/>
      <c r="S129" s="362"/>
      <c r="T129" s="362"/>
      <c r="U129" s="362"/>
      <c r="V129" s="362"/>
      <c r="W129" s="362"/>
      <c r="X129" s="362"/>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41"/>
      <c r="AZ129" s="41"/>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6"/>
      <c r="CD129" s="6"/>
      <c r="CE129" s="6"/>
      <c r="CF129" s="6"/>
    </row>
    <row r="130" spans="1:84" x14ac:dyDescent="0.25">
      <c r="A130" s="1"/>
      <c r="B130" s="5"/>
      <c r="C130" s="5"/>
      <c r="D130" s="5"/>
      <c r="E130" s="5"/>
      <c r="F130" s="18"/>
      <c r="G130" s="5"/>
      <c r="H130" s="17"/>
      <c r="I130" s="5"/>
      <c r="J130" s="5"/>
      <c r="K130" s="5"/>
      <c r="L130" s="5"/>
      <c r="M130" s="5"/>
      <c r="N130" s="5"/>
      <c r="O130" s="5"/>
      <c r="P130" s="368"/>
      <c r="Q130" s="362"/>
      <c r="R130" s="362"/>
      <c r="S130" s="362"/>
      <c r="T130" s="362"/>
      <c r="U130" s="362"/>
      <c r="V130" s="362"/>
      <c r="W130" s="362"/>
      <c r="X130" s="362"/>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13"/>
      <c r="AZ130" s="13"/>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6"/>
      <c r="CD130" s="6"/>
      <c r="CE130" s="6"/>
      <c r="CF130" s="6"/>
    </row>
    <row r="131" spans="1:84" x14ac:dyDescent="0.25">
      <c r="A131" s="1"/>
      <c r="B131" s="5"/>
      <c r="C131" s="5"/>
      <c r="D131" s="5"/>
      <c r="E131" s="5"/>
      <c r="F131" s="18"/>
      <c r="G131" s="5"/>
      <c r="H131" s="17"/>
      <c r="I131" s="5"/>
      <c r="J131" s="5"/>
      <c r="K131" s="5"/>
      <c r="L131" s="5"/>
      <c r="M131" s="5"/>
      <c r="N131" s="5"/>
      <c r="O131" s="5"/>
      <c r="P131" s="368"/>
      <c r="Q131" s="362"/>
      <c r="R131" s="362"/>
      <c r="S131" s="362"/>
      <c r="T131" s="362"/>
      <c r="U131" s="362"/>
      <c r="V131" s="362"/>
      <c r="W131" s="362"/>
      <c r="X131" s="362"/>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6"/>
      <c r="CD131" s="6"/>
      <c r="CE131" s="6"/>
      <c r="CF131" s="6"/>
    </row>
    <row r="132" spans="1:84" x14ac:dyDescent="0.25">
      <c r="A132" s="1"/>
      <c r="B132" s="5"/>
      <c r="C132" s="5"/>
      <c r="D132" s="5"/>
      <c r="E132" s="5"/>
      <c r="F132" s="18"/>
      <c r="G132" s="5"/>
      <c r="H132" s="17"/>
      <c r="I132" s="5"/>
      <c r="J132" s="5"/>
      <c r="K132" s="5"/>
      <c r="L132" s="5"/>
      <c r="M132" s="5"/>
      <c r="N132" s="5"/>
      <c r="O132" s="5"/>
      <c r="P132" s="368"/>
      <c r="Q132" s="362"/>
      <c r="R132" s="362"/>
      <c r="S132" s="362"/>
      <c r="T132" s="362"/>
      <c r="U132" s="362"/>
      <c r="V132" s="362"/>
      <c r="W132" s="362"/>
      <c r="X132" s="362"/>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6"/>
      <c r="CD132" s="6"/>
      <c r="CE132" s="6"/>
      <c r="CF132" s="6"/>
    </row>
    <row r="133" spans="1:84" x14ac:dyDescent="0.25">
      <c r="A133" s="1"/>
      <c r="B133" s="5"/>
      <c r="C133" s="5"/>
      <c r="D133" s="5"/>
      <c r="E133" s="5"/>
      <c r="F133" s="18"/>
      <c r="G133" s="5"/>
      <c r="H133" s="17"/>
      <c r="I133" s="5"/>
      <c r="J133" s="5"/>
      <c r="K133" s="5"/>
      <c r="L133" s="5"/>
      <c r="M133" s="5"/>
      <c r="N133" s="5"/>
      <c r="O133" s="5"/>
      <c r="P133" s="368"/>
      <c r="Q133" s="362"/>
      <c r="R133" s="362"/>
      <c r="S133" s="362"/>
      <c r="T133" s="362"/>
      <c r="U133" s="362"/>
      <c r="V133" s="362"/>
      <c r="W133" s="362"/>
      <c r="X133" s="362"/>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6"/>
      <c r="CD133" s="6"/>
      <c r="CE133" s="6"/>
      <c r="CF133" s="6"/>
    </row>
    <row r="134" spans="1:84" x14ac:dyDescent="0.25">
      <c r="A134" s="1"/>
      <c r="B134" s="5"/>
      <c r="C134" s="5"/>
      <c r="D134" s="5"/>
      <c r="E134" s="5"/>
      <c r="F134" s="18"/>
      <c r="G134" s="5"/>
      <c r="H134" s="17"/>
      <c r="I134" s="5"/>
      <c r="J134" s="5"/>
      <c r="K134" s="5"/>
      <c r="L134" s="5"/>
      <c r="M134" s="5"/>
      <c r="N134" s="5"/>
      <c r="O134" s="5"/>
      <c r="P134" s="368"/>
      <c r="Q134" s="362"/>
      <c r="R134" s="362"/>
      <c r="S134" s="362"/>
      <c r="T134" s="362"/>
      <c r="U134" s="362"/>
      <c r="V134" s="362"/>
      <c r="W134" s="362"/>
      <c r="X134" s="362"/>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6"/>
      <c r="CD134" s="6"/>
      <c r="CE134" s="6"/>
      <c r="CF134" s="6"/>
    </row>
    <row r="135" spans="1:84" x14ac:dyDescent="0.25">
      <c r="A135" s="1"/>
      <c r="B135" s="5"/>
      <c r="C135" s="5"/>
      <c r="D135" s="5"/>
      <c r="E135" s="5"/>
      <c r="F135" s="18"/>
      <c r="G135" s="5"/>
      <c r="H135" s="17"/>
      <c r="I135" s="5"/>
      <c r="J135" s="5"/>
      <c r="K135" s="5"/>
      <c r="L135" s="5"/>
      <c r="M135" s="5"/>
      <c r="N135" s="5"/>
      <c r="O135" s="5"/>
      <c r="P135" s="368"/>
      <c r="Q135" s="362"/>
      <c r="R135" s="362"/>
      <c r="S135" s="362"/>
      <c r="T135" s="362"/>
      <c r="U135" s="362"/>
      <c r="V135" s="362"/>
      <c r="W135" s="362"/>
      <c r="X135" s="362"/>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6"/>
      <c r="CD135" s="6"/>
      <c r="CE135" s="6"/>
      <c r="CF135" s="6"/>
    </row>
    <row r="136" spans="1:84" x14ac:dyDescent="0.25">
      <c r="A136" s="1"/>
      <c r="B136" s="5"/>
      <c r="C136" s="5"/>
      <c r="D136" s="5"/>
      <c r="E136" s="5"/>
      <c r="F136" s="18"/>
      <c r="G136" s="5"/>
      <c r="H136" s="17"/>
      <c r="I136" s="5"/>
      <c r="J136" s="5"/>
      <c r="K136" s="5"/>
      <c r="L136" s="5"/>
      <c r="M136" s="5"/>
      <c r="N136" s="5"/>
      <c r="O136" s="5"/>
      <c r="P136" s="368"/>
      <c r="Q136" s="362"/>
      <c r="R136" s="362"/>
      <c r="S136" s="362"/>
      <c r="T136" s="362"/>
      <c r="U136" s="362"/>
      <c r="V136" s="362"/>
      <c r="W136" s="362"/>
      <c r="X136" s="362"/>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6"/>
      <c r="CD136" s="6"/>
      <c r="CE136" s="6"/>
      <c r="CF136" s="6"/>
    </row>
    <row r="137" spans="1:84" x14ac:dyDescent="0.25">
      <c r="A137" s="1"/>
      <c r="B137" s="5"/>
      <c r="C137" s="5"/>
      <c r="D137" s="5"/>
      <c r="E137" s="5"/>
      <c r="F137" s="18"/>
      <c r="G137" s="5"/>
      <c r="H137" s="17"/>
      <c r="I137" s="5"/>
      <c r="J137" s="5"/>
      <c r="K137" s="5"/>
      <c r="L137" s="5"/>
      <c r="M137" s="5"/>
      <c r="N137" s="5"/>
      <c r="O137" s="5"/>
      <c r="P137" s="368"/>
      <c r="Q137" s="362"/>
      <c r="R137" s="362"/>
      <c r="S137" s="362"/>
      <c r="T137" s="362"/>
      <c r="U137" s="362"/>
      <c r="V137" s="362"/>
      <c r="W137" s="362"/>
      <c r="X137" s="362"/>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6"/>
      <c r="CD137" s="6"/>
      <c r="CE137" s="6"/>
      <c r="CF137" s="6"/>
    </row>
    <row r="138" spans="1:84" x14ac:dyDescent="0.25">
      <c r="A138" s="1"/>
      <c r="B138" s="5"/>
      <c r="C138" s="5"/>
      <c r="D138" s="5"/>
      <c r="E138" s="5"/>
      <c r="F138" s="18"/>
      <c r="G138" s="5"/>
      <c r="H138" s="17"/>
      <c r="I138" s="5"/>
      <c r="J138" s="5"/>
      <c r="K138" s="5"/>
      <c r="L138" s="5"/>
      <c r="M138" s="5"/>
      <c r="N138" s="5"/>
      <c r="O138" s="5"/>
      <c r="P138" s="368"/>
      <c r="Q138" s="362"/>
      <c r="R138" s="362"/>
      <c r="S138" s="362"/>
      <c r="T138" s="362"/>
      <c r="U138" s="362"/>
      <c r="V138" s="362"/>
      <c r="W138" s="362"/>
      <c r="X138" s="362"/>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6"/>
      <c r="CD138" s="6"/>
      <c r="CE138" s="6"/>
      <c r="CF138" s="6"/>
    </row>
    <row r="139" spans="1:84" x14ac:dyDescent="0.25">
      <c r="A139" s="1"/>
      <c r="B139" s="5"/>
      <c r="C139" s="5"/>
      <c r="D139" s="5"/>
      <c r="E139" s="5"/>
      <c r="F139" s="18"/>
      <c r="G139" s="5"/>
      <c r="H139" s="17"/>
      <c r="I139" s="5"/>
      <c r="J139" s="5"/>
      <c r="K139" s="5"/>
      <c r="L139" s="5"/>
      <c r="M139" s="5"/>
      <c r="N139" s="5"/>
      <c r="O139" s="5"/>
      <c r="P139" s="368"/>
      <c r="Q139" s="362"/>
      <c r="R139" s="362"/>
      <c r="S139" s="362"/>
      <c r="T139" s="362"/>
      <c r="U139" s="362"/>
      <c r="V139" s="362"/>
      <c r="W139" s="362"/>
      <c r="X139" s="362"/>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6"/>
      <c r="CD139" s="6"/>
      <c r="CE139" s="6"/>
      <c r="CF139" s="6"/>
    </row>
    <row r="140" spans="1:84" x14ac:dyDescent="0.25">
      <c r="A140" s="1"/>
      <c r="B140" s="5"/>
      <c r="C140" s="5"/>
      <c r="D140" s="5"/>
      <c r="E140" s="5"/>
      <c r="F140" s="18"/>
      <c r="G140" s="5"/>
      <c r="H140" s="17"/>
      <c r="I140" s="5"/>
      <c r="J140" s="5"/>
      <c r="K140" s="5"/>
      <c r="L140" s="5"/>
      <c r="M140" s="5"/>
      <c r="N140" s="5"/>
      <c r="O140" s="5"/>
      <c r="P140" s="368"/>
      <c r="Q140" s="362"/>
      <c r="R140" s="362"/>
      <c r="S140" s="362"/>
      <c r="T140" s="362"/>
      <c r="U140" s="362"/>
      <c r="V140" s="362"/>
      <c r="W140" s="362"/>
      <c r="X140" s="362"/>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6"/>
      <c r="CD140" s="6"/>
      <c r="CE140" s="6"/>
      <c r="CF140" s="6"/>
    </row>
    <row r="141" spans="1:84" x14ac:dyDescent="0.25">
      <c r="A141" s="1"/>
      <c r="B141" s="5"/>
      <c r="C141" s="5"/>
      <c r="D141" s="5"/>
      <c r="E141" s="5"/>
      <c r="F141" s="18"/>
      <c r="G141" s="5"/>
      <c r="H141" s="17"/>
      <c r="I141" s="5"/>
      <c r="J141" s="5"/>
      <c r="K141" s="5"/>
      <c r="L141" s="5"/>
      <c r="M141" s="5"/>
      <c r="N141" s="5"/>
      <c r="O141" s="5"/>
      <c r="P141" s="368"/>
      <c r="Q141" s="362"/>
      <c r="R141" s="362"/>
      <c r="S141" s="362"/>
      <c r="T141" s="362"/>
      <c r="U141" s="362"/>
      <c r="V141" s="362"/>
      <c r="W141" s="362"/>
      <c r="X141" s="362"/>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6"/>
      <c r="CD141" s="6"/>
      <c r="CE141" s="6"/>
      <c r="CF141" s="6"/>
    </row>
    <row r="142" spans="1:84" x14ac:dyDescent="0.25">
      <c r="A142" s="1"/>
      <c r="B142" s="5"/>
      <c r="C142" s="5"/>
      <c r="D142" s="5"/>
      <c r="E142" s="5"/>
      <c r="F142" s="18"/>
      <c r="G142" s="5"/>
      <c r="H142" s="17"/>
      <c r="I142" s="5"/>
      <c r="J142" s="5"/>
      <c r="K142" s="5"/>
      <c r="L142" s="5"/>
      <c r="M142" s="5"/>
      <c r="N142" s="5"/>
      <c r="O142" s="5"/>
      <c r="P142" s="368"/>
      <c r="Q142" s="362"/>
      <c r="R142" s="362"/>
      <c r="S142" s="362"/>
      <c r="T142" s="362"/>
      <c r="U142" s="362"/>
      <c r="V142" s="362"/>
      <c r="W142" s="362"/>
      <c r="X142" s="362"/>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6"/>
      <c r="CD142" s="6"/>
      <c r="CE142" s="6"/>
      <c r="CF142" s="6"/>
    </row>
    <row r="143" spans="1:84" x14ac:dyDescent="0.25">
      <c r="A143" s="1"/>
      <c r="B143" s="5"/>
      <c r="C143" s="5"/>
      <c r="D143" s="5"/>
      <c r="E143" s="5"/>
      <c r="F143" s="18"/>
      <c r="G143" s="5"/>
      <c r="H143" s="17"/>
      <c r="I143" s="5"/>
      <c r="J143" s="5"/>
      <c r="K143" s="5"/>
      <c r="L143" s="5"/>
      <c r="M143" s="5"/>
      <c r="N143" s="5"/>
      <c r="O143" s="5"/>
      <c r="P143" s="368"/>
      <c r="Q143" s="362"/>
      <c r="R143" s="362"/>
      <c r="S143" s="362"/>
      <c r="T143" s="362"/>
      <c r="U143" s="362"/>
      <c r="V143" s="362"/>
      <c r="W143" s="362"/>
      <c r="X143" s="362"/>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6"/>
      <c r="CD143" s="6"/>
      <c r="CE143" s="6"/>
      <c r="CF143" s="6"/>
    </row>
    <row r="144" spans="1:84" x14ac:dyDescent="0.25">
      <c r="A144" s="1"/>
      <c r="B144" s="5"/>
      <c r="C144" s="5"/>
      <c r="D144" s="5"/>
      <c r="E144" s="5"/>
      <c r="F144" s="18"/>
      <c r="G144" s="5"/>
      <c r="H144" s="17"/>
      <c r="I144" s="5"/>
      <c r="J144" s="5"/>
      <c r="K144" s="5"/>
      <c r="L144" s="5"/>
      <c r="M144" s="5"/>
      <c r="N144" s="5"/>
      <c r="O144" s="5"/>
      <c r="P144" s="368"/>
      <c r="Q144" s="362"/>
      <c r="R144" s="362"/>
      <c r="S144" s="362"/>
      <c r="T144" s="362"/>
      <c r="U144" s="362"/>
      <c r="V144" s="362"/>
      <c r="W144" s="362"/>
      <c r="X144" s="362"/>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6"/>
      <c r="CD144" s="6"/>
      <c r="CE144" s="6"/>
      <c r="CF144" s="6"/>
    </row>
    <row r="145" spans="1:84" x14ac:dyDescent="0.25">
      <c r="A145" s="1"/>
      <c r="B145" s="5"/>
      <c r="C145" s="5"/>
      <c r="D145" s="5"/>
      <c r="E145" s="5"/>
      <c r="F145" s="18"/>
      <c r="G145" s="5"/>
      <c r="H145" s="17"/>
      <c r="I145" s="5"/>
      <c r="J145" s="5"/>
      <c r="K145" s="5"/>
      <c r="L145" s="5"/>
      <c r="M145" s="5"/>
      <c r="N145" s="5"/>
      <c r="O145" s="5"/>
      <c r="P145" s="368"/>
      <c r="Q145" s="362"/>
      <c r="R145" s="362"/>
      <c r="S145" s="362"/>
      <c r="T145" s="362"/>
      <c r="U145" s="362"/>
      <c r="V145" s="362"/>
      <c r="W145" s="362"/>
      <c r="X145" s="362"/>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6"/>
      <c r="CD145" s="6"/>
      <c r="CE145" s="6"/>
      <c r="CF145" s="6"/>
    </row>
    <row r="146" spans="1:84" x14ac:dyDescent="0.25">
      <c r="A146" s="1"/>
      <c r="B146" s="5"/>
      <c r="C146" s="5"/>
      <c r="D146" s="5"/>
      <c r="E146" s="5"/>
      <c r="F146" s="18"/>
      <c r="G146" s="5"/>
      <c r="H146" s="17"/>
      <c r="I146" s="5"/>
      <c r="J146" s="5"/>
      <c r="K146" s="5"/>
      <c r="L146" s="5"/>
      <c r="M146" s="5"/>
      <c r="N146" s="5"/>
      <c r="O146" s="5"/>
      <c r="P146" s="368"/>
      <c r="Q146" s="362"/>
      <c r="R146" s="362"/>
      <c r="S146" s="362"/>
      <c r="T146" s="362"/>
      <c r="U146" s="362"/>
      <c r="V146" s="362"/>
      <c r="W146" s="362"/>
      <c r="X146" s="362"/>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6"/>
      <c r="CD146" s="6"/>
      <c r="CE146" s="6"/>
      <c r="CF146" s="6"/>
    </row>
    <row r="147" spans="1:84" x14ac:dyDescent="0.25">
      <c r="A147" s="1"/>
      <c r="B147" s="5"/>
      <c r="C147" s="5"/>
      <c r="D147" s="5"/>
      <c r="E147" s="5"/>
      <c r="F147" s="18"/>
      <c r="G147" s="5"/>
      <c r="H147" s="17"/>
      <c r="I147" s="5"/>
      <c r="J147" s="5"/>
      <c r="K147" s="5"/>
      <c r="L147" s="5"/>
      <c r="M147" s="5"/>
      <c r="N147" s="5"/>
      <c r="O147" s="5"/>
      <c r="P147" s="368"/>
      <c r="Q147" s="362"/>
      <c r="R147" s="362"/>
      <c r="S147" s="362"/>
      <c r="T147" s="362"/>
      <c r="U147" s="362"/>
      <c r="V147" s="362"/>
      <c r="W147" s="362"/>
      <c r="X147" s="362"/>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6"/>
      <c r="CD147" s="6"/>
      <c r="CE147" s="6"/>
      <c r="CF147" s="6"/>
    </row>
    <row r="148" spans="1:84" x14ac:dyDescent="0.25">
      <c r="A148" s="1"/>
      <c r="B148" s="5"/>
      <c r="C148" s="5"/>
      <c r="D148" s="5"/>
      <c r="E148" s="5"/>
      <c r="F148" s="18"/>
      <c r="G148" s="5"/>
      <c r="H148" s="17"/>
      <c r="I148" s="5"/>
      <c r="J148" s="5"/>
      <c r="K148" s="5"/>
      <c r="L148" s="5"/>
      <c r="M148" s="5"/>
      <c r="N148" s="5"/>
      <c r="O148" s="5"/>
      <c r="P148" s="368"/>
      <c r="Q148" s="362"/>
      <c r="R148" s="362"/>
      <c r="S148" s="362"/>
      <c r="T148" s="362"/>
      <c r="U148" s="362"/>
      <c r="V148" s="362"/>
      <c r="W148" s="362"/>
      <c r="X148" s="362"/>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6"/>
      <c r="CD148" s="6"/>
      <c r="CE148" s="6"/>
      <c r="CF148" s="6"/>
    </row>
    <row r="149" spans="1:84" x14ac:dyDescent="0.25">
      <c r="A149" s="1"/>
      <c r="B149" s="5"/>
      <c r="C149" s="5"/>
      <c r="D149" s="5"/>
      <c r="E149" s="5"/>
      <c r="F149" s="18"/>
      <c r="G149" s="5"/>
      <c r="H149" s="17"/>
      <c r="I149" s="5"/>
      <c r="J149" s="5"/>
      <c r="K149" s="5"/>
      <c r="L149" s="5"/>
      <c r="M149" s="5"/>
      <c r="N149" s="5"/>
      <c r="O149" s="5"/>
      <c r="P149" s="368"/>
      <c r="Q149" s="362"/>
      <c r="R149" s="362"/>
      <c r="S149" s="362"/>
      <c r="T149" s="362"/>
      <c r="U149" s="362"/>
      <c r="V149" s="362"/>
      <c r="W149" s="362"/>
      <c r="X149" s="362"/>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6"/>
      <c r="CD149" s="6"/>
      <c r="CE149" s="6"/>
      <c r="CF149" s="6"/>
    </row>
    <row r="150" spans="1:84" x14ac:dyDescent="0.25">
      <c r="A150" s="1"/>
      <c r="B150" s="5"/>
      <c r="C150" s="5"/>
      <c r="D150" s="5"/>
      <c r="E150" s="5"/>
      <c r="F150" s="18"/>
      <c r="G150" s="5"/>
      <c r="H150" s="17"/>
      <c r="I150" s="5"/>
      <c r="J150" s="5"/>
      <c r="K150" s="5"/>
      <c r="L150" s="5"/>
      <c r="M150" s="5"/>
      <c r="N150" s="5"/>
      <c r="O150" s="5"/>
      <c r="P150" s="368"/>
      <c r="Q150" s="362"/>
      <c r="R150" s="362"/>
      <c r="S150" s="362"/>
      <c r="T150" s="362"/>
      <c r="U150" s="362"/>
      <c r="V150" s="362"/>
      <c r="W150" s="362"/>
      <c r="X150" s="362"/>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6"/>
      <c r="CD150" s="6"/>
      <c r="CE150" s="6"/>
      <c r="CF150" s="6"/>
    </row>
    <row r="151" spans="1:84" x14ac:dyDescent="0.25">
      <c r="A151" s="1"/>
      <c r="B151" s="5"/>
      <c r="C151" s="5"/>
      <c r="D151" s="5"/>
      <c r="E151" s="5"/>
      <c r="F151" s="18"/>
      <c r="G151" s="5"/>
      <c r="H151" s="17"/>
      <c r="I151" s="5"/>
      <c r="J151" s="5"/>
      <c r="K151" s="5"/>
      <c r="L151" s="5"/>
      <c r="M151" s="5"/>
      <c r="N151" s="5"/>
      <c r="O151" s="5"/>
      <c r="P151" s="368"/>
      <c r="Q151" s="362"/>
      <c r="R151" s="362"/>
      <c r="S151" s="362"/>
      <c r="T151" s="362"/>
      <c r="U151" s="362"/>
      <c r="V151" s="362"/>
      <c r="W151" s="362"/>
      <c r="X151" s="362"/>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6"/>
      <c r="CD151" s="6"/>
      <c r="CE151" s="6"/>
      <c r="CF151" s="6"/>
    </row>
    <row r="152" spans="1:84" x14ac:dyDescent="0.25">
      <c r="A152" s="1"/>
      <c r="B152" s="5"/>
      <c r="C152" s="5"/>
      <c r="D152" s="5"/>
      <c r="E152" s="5"/>
      <c r="F152" s="18"/>
      <c r="G152" s="5"/>
      <c r="H152" s="17"/>
      <c r="I152" s="5"/>
      <c r="J152" s="5"/>
      <c r="K152" s="5"/>
      <c r="L152" s="5"/>
      <c r="M152" s="5"/>
      <c r="N152" s="5"/>
      <c r="O152" s="5"/>
      <c r="P152" s="368"/>
      <c r="Q152" s="362"/>
      <c r="R152" s="362"/>
      <c r="S152" s="362"/>
      <c r="T152" s="362"/>
      <c r="U152" s="362"/>
      <c r="V152" s="362"/>
      <c r="W152" s="362"/>
      <c r="X152" s="362"/>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6"/>
      <c r="CD152" s="6"/>
      <c r="CE152" s="6"/>
      <c r="CF152" s="6"/>
    </row>
    <row r="153" spans="1:84" x14ac:dyDescent="0.25">
      <c r="A153" s="1"/>
      <c r="B153" s="5"/>
      <c r="C153" s="5"/>
      <c r="D153" s="5"/>
      <c r="E153" s="5"/>
      <c r="F153" s="18"/>
      <c r="G153" s="5"/>
      <c r="H153" s="17"/>
      <c r="I153" s="5"/>
      <c r="J153" s="5"/>
      <c r="K153" s="5"/>
      <c r="L153" s="5"/>
      <c r="M153" s="5"/>
      <c r="N153" s="5"/>
      <c r="O153" s="5"/>
      <c r="P153" s="368"/>
      <c r="Q153" s="362"/>
      <c r="R153" s="362"/>
      <c r="S153" s="362"/>
      <c r="T153" s="362"/>
      <c r="U153" s="362"/>
      <c r="V153" s="362"/>
      <c r="W153" s="362"/>
      <c r="X153" s="362"/>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6"/>
      <c r="CD153" s="6"/>
      <c r="CE153" s="6"/>
      <c r="CF153" s="6"/>
    </row>
    <row r="154" spans="1:84" x14ac:dyDescent="0.25">
      <c r="A154" s="1"/>
      <c r="B154" s="5"/>
      <c r="C154" s="5"/>
      <c r="D154" s="5"/>
      <c r="E154" s="5"/>
      <c r="F154" s="18"/>
      <c r="G154" s="5"/>
      <c r="H154" s="17"/>
      <c r="I154" s="5"/>
      <c r="J154" s="5"/>
      <c r="K154" s="5"/>
      <c r="L154" s="5"/>
      <c r="M154" s="5"/>
      <c r="N154" s="5"/>
      <c r="O154" s="5"/>
      <c r="P154" s="368"/>
      <c r="Q154" s="362"/>
      <c r="R154" s="362"/>
      <c r="S154" s="362"/>
      <c r="T154" s="362"/>
      <c r="U154" s="362"/>
      <c r="V154" s="362"/>
      <c r="W154" s="362"/>
      <c r="X154" s="362"/>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6"/>
      <c r="CD154" s="6"/>
      <c r="CE154" s="6"/>
      <c r="CF154" s="6"/>
    </row>
    <row r="155" spans="1:84" x14ac:dyDescent="0.25">
      <c r="A155" s="1"/>
      <c r="B155" s="5"/>
      <c r="C155" s="5"/>
      <c r="D155" s="5"/>
      <c r="E155" s="5"/>
      <c r="F155" s="18"/>
      <c r="G155" s="5"/>
      <c r="H155" s="17"/>
      <c r="I155" s="5"/>
      <c r="J155" s="5"/>
      <c r="K155" s="5"/>
      <c r="L155" s="5"/>
      <c r="M155" s="5"/>
      <c r="N155" s="5"/>
      <c r="O155" s="5"/>
      <c r="P155" s="368"/>
      <c r="Q155" s="362"/>
      <c r="R155" s="362"/>
      <c r="S155" s="362"/>
      <c r="T155" s="362"/>
      <c r="U155" s="362"/>
      <c r="V155" s="362"/>
      <c r="W155" s="362"/>
      <c r="X155" s="362"/>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6"/>
      <c r="CD155" s="6"/>
      <c r="CE155" s="6"/>
      <c r="CF155" s="6"/>
    </row>
    <row r="156" spans="1:84" x14ac:dyDescent="0.25">
      <c r="A156" s="1"/>
      <c r="B156" s="5"/>
      <c r="C156" s="5"/>
      <c r="D156" s="5"/>
      <c r="E156" s="5"/>
      <c r="F156" s="18"/>
      <c r="G156" s="5"/>
      <c r="H156" s="17"/>
      <c r="I156" s="5"/>
      <c r="J156" s="5"/>
      <c r="K156" s="5"/>
      <c r="L156" s="5"/>
      <c r="M156" s="5"/>
      <c r="N156" s="5"/>
      <c r="O156" s="5"/>
      <c r="P156" s="368"/>
      <c r="Q156" s="362"/>
      <c r="R156" s="362"/>
      <c r="S156" s="362"/>
      <c r="T156" s="362"/>
      <c r="U156" s="362"/>
      <c r="V156" s="362"/>
      <c r="W156" s="362"/>
      <c r="X156" s="362"/>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6"/>
      <c r="CD156" s="6"/>
      <c r="CE156" s="6"/>
      <c r="CF156" s="6"/>
    </row>
    <row r="157" spans="1:84" x14ac:dyDescent="0.25">
      <c r="A157" s="1"/>
      <c r="B157" s="5"/>
      <c r="C157" s="5"/>
      <c r="D157" s="5"/>
      <c r="E157" s="5"/>
      <c r="F157" s="18"/>
      <c r="G157" s="5"/>
      <c r="H157" s="17"/>
      <c r="I157" s="5"/>
      <c r="J157" s="5"/>
      <c r="K157" s="5"/>
      <c r="L157" s="5"/>
      <c r="M157" s="5"/>
      <c r="N157" s="5"/>
      <c r="O157" s="5"/>
      <c r="P157" s="368"/>
      <c r="Q157" s="362"/>
      <c r="R157" s="362"/>
      <c r="S157" s="362"/>
      <c r="T157" s="362"/>
      <c r="U157" s="362"/>
      <c r="V157" s="362"/>
      <c r="W157" s="362"/>
      <c r="X157" s="362"/>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6"/>
      <c r="CD157" s="6"/>
      <c r="CE157" s="6"/>
      <c r="CF157" s="6"/>
    </row>
    <row r="158" spans="1:84" x14ac:dyDescent="0.25">
      <c r="A158" s="1"/>
      <c r="B158" s="5"/>
      <c r="C158" s="5"/>
      <c r="D158" s="5"/>
      <c r="E158" s="5"/>
      <c r="F158" s="18"/>
      <c r="G158" s="5"/>
      <c r="H158" s="17"/>
      <c r="I158" s="5"/>
      <c r="J158" s="5"/>
      <c r="K158" s="5"/>
      <c r="L158" s="5"/>
      <c r="M158" s="5"/>
      <c r="N158" s="5"/>
      <c r="O158" s="5"/>
      <c r="P158" s="368"/>
      <c r="Q158" s="362"/>
      <c r="R158" s="362"/>
      <c r="S158" s="362"/>
      <c r="T158" s="362"/>
      <c r="U158" s="362"/>
      <c r="V158" s="362"/>
      <c r="W158" s="362"/>
      <c r="X158" s="362"/>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6"/>
      <c r="CD158" s="6"/>
      <c r="CE158" s="6"/>
      <c r="CF158" s="6"/>
    </row>
    <row r="159" spans="1:84" x14ac:dyDescent="0.25">
      <c r="A159" s="1"/>
      <c r="B159" s="5"/>
      <c r="C159" s="5"/>
      <c r="D159" s="5"/>
      <c r="E159" s="5"/>
      <c r="F159" s="18"/>
      <c r="G159" s="5"/>
      <c r="H159" s="17"/>
      <c r="I159" s="5"/>
      <c r="J159" s="5"/>
      <c r="K159" s="5"/>
      <c r="L159" s="5"/>
      <c r="M159" s="5"/>
      <c r="N159" s="5"/>
      <c r="O159" s="5"/>
      <c r="P159" s="368"/>
      <c r="Q159" s="362"/>
      <c r="R159" s="362"/>
      <c r="S159" s="362"/>
      <c r="T159" s="362"/>
      <c r="U159" s="362"/>
      <c r="V159" s="362"/>
      <c r="W159" s="362"/>
      <c r="X159" s="362"/>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6"/>
      <c r="CD159" s="6"/>
      <c r="CE159" s="6"/>
      <c r="CF159" s="6"/>
    </row>
    <row r="160" spans="1:84" x14ac:dyDescent="0.25">
      <c r="A160" s="1"/>
      <c r="B160" s="5"/>
      <c r="C160" s="5"/>
      <c r="D160" s="5"/>
      <c r="E160" s="5"/>
      <c r="F160" s="18"/>
      <c r="G160" s="5"/>
      <c r="H160" s="17"/>
      <c r="I160" s="5"/>
      <c r="J160" s="5"/>
      <c r="K160" s="5"/>
      <c r="L160" s="5"/>
      <c r="M160" s="5"/>
      <c r="N160" s="5"/>
      <c r="O160" s="5"/>
      <c r="P160" s="368"/>
      <c r="Q160" s="362"/>
      <c r="R160" s="362"/>
      <c r="S160" s="362"/>
      <c r="T160" s="362"/>
      <c r="U160" s="362"/>
      <c r="V160" s="362"/>
      <c r="W160" s="362"/>
      <c r="X160" s="362"/>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6"/>
      <c r="CD160" s="6"/>
      <c r="CE160" s="6"/>
      <c r="CF160" s="6"/>
    </row>
    <row r="161" spans="1:84" x14ac:dyDescent="0.25">
      <c r="A161" s="1"/>
      <c r="B161" s="5"/>
      <c r="C161" s="5"/>
      <c r="D161" s="5"/>
      <c r="E161" s="5"/>
      <c r="F161" s="18"/>
      <c r="G161" s="5"/>
      <c r="H161" s="17"/>
      <c r="I161" s="5"/>
      <c r="J161" s="5"/>
      <c r="K161" s="5"/>
      <c r="L161" s="5"/>
      <c r="M161" s="5"/>
      <c r="N161" s="5"/>
      <c r="O161" s="5"/>
      <c r="P161" s="368"/>
      <c r="Q161" s="362"/>
      <c r="R161" s="362"/>
      <c r="S161" s="362"/>
      <c r="T161" s="362"/>
      <c r="U161" s="362"/>
      <c r="V161" s="362"/>
      <c r="W161" s="362"/>
      <c r="X161" s="362"/>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6"/>
      <c r="CD161" s="6"/>
      <c r="CE161" s="6"/>
      <c r="CF161" s="6"/>
    </row>
    <row r="162" spans="1:84" x14ac:dyDescent="0.25">
      <c r="A162" s="1"/>
      <c r="B162" s="5"/>
      <c r="C162" s="5"/>
      <c r="D162" s="5"/>
      <c r="E162" s="5"/>
      <c r="F162" s="18"/>
      <c r="G162" s="5"/>
      <c r="H162" s="17"/>
      <c r="I162" s="5"/>
      <c r="J162" s="5"/>
      <c r="K162" s="5"/>
      <c r="L162" s="5"/>
      <c r="M162" s="5"/>
      <c r="N162" s="5"/>
      <c r="O162" s="5"/>
      <c r="P162" s="368"/>
      <c r="Q162" s="362"/>
      <c r="R162" s="362"/>
      <c r="S162" s="362"/>
      <c r="T162" s="362"/>
      <c r="U162" s="362"/>
      <c r="V162" s="362"/>
      <c r="W162" s="362"/>
      <c r="X162" s="362"/>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6"/>
      <c r="CD162" s="6"/>
      <c r="CE162" s="6"/>
      <c r="CF162" s="6"/>
    </row>
    <row r="163" spans="1:84" x14ac:dyDescent="0.25">
      <c r="A163" s="1"/>
      <c r="B163" s="5"/>
      <c r="C163" s="5"/>
      <c r="D163" s="5"/>
      <c r="E163" s="5"/>
      <c r="F163" s="18"/>
      <c r="G163" s="5"/>
      <c r="H163" s="17"/>
      <c r="I163" s="5"/>
      <c r="J163" s="5"/>
      <c r="K163" s="5"/>
      <c r="L163" s="5"/>
      <c r="M163" s="5"/>
      <c r="N163" s="5"/>
      <c r="O163" s="5"/>
      <c r="P163" s="368"/>
      <c r="Q163" s="362"/>
      <c r="R163" s="362"/>
      <c r="S163" s="362"/>
      <c r="T163" s="362"/>
      <c r="U163" s="362"/>
      <c r="V163" s="362"/>
      <c r="W163" s="362"/>
      <c r="X163" s="362"/>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6"/>
      <c r="CD163" s="6"/>
      <c r="CE163" s="6"/>
      <c r="CF163" s="6"/>
    </row>
    <row r="164" spans="1:84" x14ac:dyDescent="0.25">
      <c r="A164" s="1"/>
      <c r="B164" s="5"/>
      <c r="C164" s="5"/>
      <c r="D164" s="5"/>
      <c r="E164" s="5"/>
      <c r="F164" s="18"/>
      <c r="G164" s="5"/>
      <c r="H164" s="17"/>
      <c r="I164" s="5"/>
      <c r="J164" s="5"/>
      <c r="K164" s="5"/>
      <c r="L164" s="5"/>
      <c r="M164" s="5"/>
      <c r="N164" s="5"/>
      <c r="O164" s="5"/>
      <c r="P164" s="368"/>
      <c r="Q164" s="362"/>
      <c r="R164" s="362"/>
      <c r="S164" s="362"/>
      <c r="T164" s="362"/>
      <c r="U164" s="362"/>
      <c r="V164" s="362"/>
      <c r="W164" s="362"/>
      <c r="X164" s="362"/>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6"/>
      <c r="CD164" s="6"/>
      <c r="CE164" s="6"/>
      <c r="CF164" s="6"/>
    </row>
    <row r="165" spans="1:84" x14ac:dyDescent="0.25">
      <c r="A165" s="1"/>
      <c r="B165" s="5"/>
      <c r="C165" s="5"/>
      <c r="D165" s="5"/>
      <c r="E165" s="5"/>
      <c r="F165" s="18"/>
      <c r="G165" s="5"/>
      <c r="H165" s="17"/>
      <c r="I165" s="5"/>
      <c r="J165" s="5"/>
      <c r="K165" s="5"/>
      <c r="L165" s="5"/>
      <c r="M165" s="5"/>
      <c r="N165" s="5"/>
      <c r="O165" s="5"/>
      <c r="P165" s="368"/>
      <c r="Q165" s="362"/>
      <c r="R165" s="362"/>
      <c r="S165" s="362"/>
      <c r="T165" s="362"/>
      <c r="U165" s="362"/>
      <c r="V165" s="362"/>
      <c r="W165" s="362"/>
      <c r="X165" s="362"/>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6"/>
      <c r="CD165" s="6"/>
      <c r="CE165" s="6"/>
      <c r="CF165" s="6"/>
    </row>
    <row r="166" spans="1:84" x14ac:dyDescent="0.25">
      <c r="A166" s="1"/>
      <c r="B166" s="5"/>
      <c r="C166" s="5"/>
      <c r="D166" s="5"/>
      <c r="E166" s="5"/>
      <c r="F166" s="18"/>
      <c r="G166" s="5"/>
      <c r="H166" s="17"/>
      <c r="I166" s="5"/>
      <c r="J166" s="5"/>
      <c r="K166" s="5"/>
      <c r="L166" s="5"/>
      <c r="M166" s="5"/>
      <c r="N166" s="5"/>
      <c r="O166" s="5"/>
      <c r="P166" s="368"/>
      <c r="Q166" s="362"/>
      <c r="R166" s="362"/>
      <c r="S166" s="362"/>
      <c r="T166" s="362"/>
      <c r="U166" s="362"/>
      <c r="V166" s="362"/>
      <c r="W166" s="362"/>
      <c r="X166" s="362"/>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6"/>
      <c r="CD166" s="6"/>
      <c r="CE166" s="6"/>
      <c r="CF166" s="6"/>
    </row>
    <row r="167" spans="1:84" x14ac:dyDescent="0.25">
      <c r="A167" s="1"/>
      <c r="B167" s="5"/>
      <c r="C167" s="5"/>
      <c r="D167" s="5"/>
      <c r="E167" s="5"/>
      <c r="F167" s="18"/>
      <c r="G167" s="5"/>
      <c r="H167" s="17"/>
      <c r="I167" s="5"/>
      <c r="J167" s="5"/>
      <c r="K167" s="5"/>
      <c r="L167" s="5"/>
      <c r="M167" s="5"/>
      <c r="N167" s="5"/>
      <c r="O167" s="5"/>
      <c r="P167" s="368"/>
      <c r="Q167" s="362"/>
      <c r="R167" s="362"/>
      <c r="S167" s="362"/>
      <c r="T167" s="362"/>
      <c r="U167" s="362"/>
      <c r="V167" s="362"/>
      <c r="W167" s="362"/>
      <c r="X167" s="362"/>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6"/>
      <c r="CD167" s="6"/>
      <c r="CE167" s="6"/>
      <c r="CF167" s="6"/>
    </row>
    <row r="168" spans="1:84" x14ac:dyDescent="0.25">
      <c r="A168" s="1"/>
      <c r="B168" s="5"/>
      <c r="C168" s="5"/>
      <c r="D168" s="5"/>
      <c r="E168" s="5"/>
      <c r="F168" s="18"/>
      <c r="G168" s="5"/>
      <c r="H168" s="17"/>
      <c r="I168" s="5"/>
      <c r="J168" s="5"/>
      <c r="K168" s="5"/>
      <c r="L168" s="5"/>
      <c r="M168" s="5"/>
      <c r="N168" s="5"/>
      <c r="O168" s="5"/>
      <c r="P168" s="368"/>
      <c r="Q168" s="362"/>
      <c r="R168" s="362"/>
      <c r="S168" s="362"/>
      <c r="T168" s="362"/>
      <c r="U168" s="362"/>
      <c r="V168" s="362"/>
      <c r="W168" s="362"/>
      <c r="X168" s="362"/>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6"/>
      <c r="CD168" s="6"/>
      <c r="CE168" s="6"/>
      <c r="CF168" s="6"/>
    </row>
    <row r="169" spans="1:84" x14ac:dyDescent="0.25">
      <c r="A169" s="1"/>
      <c r="B169" s="5"/>
      <c r="C169" s="5"/>
      <c r="D169" s="5"/>
      <c r="E169" s="5"/>
      <c r="F169" s="18"/>
      <c r="G169" s="5"/>
      <c r="H169" s="17"/>
      <c r="I169" s="5"/>
      <c r="J169" s="5"/>
      <c r="K169" s="5"/>
      <c r="L169" s="5"/>
      <c r="M169" s="5"/>
      <c r="N169" s="5"/>
      <c r="O169" s="5"/>
      <c r="P169" s="368"/>
      <c r="Q169" s="362"/>
      <c r="R169" s="362"/>
      <c r="S169" s="362"/>
      <c r="T169" s="362"/>
      <c r="U169" s="362"/>
      <c r="V169" s="362"/>
      <c r="W169" s="362"/>
      <c r="X169" s="362"/>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6"/>
      <c r="CD169" s="6"/>
      <c r="CE169" s="6"/>
      <c r="CF169" s="6"/>
    </row>
    <row r="170" spans="1:84" x14ac:dyDescent="0.25">
      <c r="A170" s="1"/>
      <c r="B170" s="5"/>
      <c r="C170" s="5"/>
      <c r="D170" s="5"/>
      <c r="E170" s="5"/>
      <c r="F170" s="18"/>
      <c r="G170" s="5"/>
      <c r="H170" s="17"/>
      <c r="I170" s="5"/>
      <c r="J170" s="5"/>
      <c r="K170" s="5"/>
      <c r="L170" s="5"/>
      <c r="M170" s="5"/>
      <c r="N170" s="5"/>
      <c r="O170" s="5"/>
      <c r="P170" s="368"/>
      <c r="Q170" s="362"/>
      <c r="R170" s="362"/>
      <c r="S170" s="362"/>
      <c r="T170" s="362"/>
      <c r="U170" s="362"/>
      <c r="V170" s="362"/>
      <c r="W170" s="362"/>
      <c r="X170" s="362"/>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6"/>
      <c r="CD170" s="6"/>
      <c r="CE170" s="6"/>
      <c r="CF170" s="6"/>
    </row>
    <row r="171" spans="1:84" x14ac:dyDescent="0.25">
      <c r="A171" s="1"/>
      <c r="B171" s="5"/>
      <c r="C171" s="5"/>
      <c r="D171" s="5"/>
      <c r="E171" s="5"/>
      <c r="F171" s="18"/>
      <c r="G171" s="5"/>
      <c r="H171" s="17"/>
      <c r="I171" s="5"/>
      <c r="J171" s="5"/>
      <c r="K171" s="5"/>
      <c r="L171" s="5"/>
      <c r="M171" s="5"/>
      <c r="N171" s="5"/>
      <c r="O171" s="5"/>
      <c r="P171" s="368"/>
      <c r="Q171" s="362"/>
      <c r="R171" s="362"/>
      <c r="S171" s="362"/>
      <c r="T171" s="362"/>
      <c r="U171" s="362"/>
      <c r="V171" s="362"/>
      <c r="W171" s="362"/>
      <c r="X171" s="362"/>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6"/>
      <c r="CD171" s="6"/>
      <c r="CE171" s="6"/>
      <c r="CF171" s="6"/>
    </row>
    <row r="172" spans="1:84" x14ac:dyDescent="0.25">
      <c r="A172" s="1"/>
      <c r="B172" s="5"/>
      <c r="C172" s="5"/>
      <c r="D172" s="5"/>
      <c r="E172" s="5"/>
      <c r="F172" s="18"/>
      <c r="G172" s="5"/>
      <c r="H172" s="17"/>
      <c r="I172" s="5"/>
      <c r="J172" s="5"/>
      <c r="K172" s="5"/>
      <c r="L172" s="5"/>
      <c r="M172" s="5"/>
      <c r="N172" s="5"/>
      <c r="O172" s="5"/>
      <c r="P172" s="368"/>
      <c r="Q172" s="362"/>
      <c r="R172" s="362"/>
      <c r="S172" s="362"/>
      <c r="T172" s="362"/>
      <c r="U172" s="362"/>
      <c r="V172" s="362"/>
      <c r="W172" s="362"/>
      <c r="X172" s="362"/>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6"/>
      <c r="CD172" s="6"/>
      <c r="CE172" s="6"/>
      <c r="CF172" s="6"/>
    </row>
    <row r="173" spans="1:84" x14ac:dyDescent="0.25">
      <c r="A173" s="1"/>
      <c r="B173" s="5"/>
      <c r="C173" s="5"/>
      <c r="D173" s="5"/>
      <c r="E173" s="5"/>
      <c r="F173" s="18"/>
      <c r="G173" s="5"/>
      <c r="H173" s="17"/>
      <c r="I173" s="5"/>
      <c r="J173" s="5"/>
      <c r="K173" s="5"/>
      <c r="L173" s="5"/>
      <c r="M173" s="5"/>
      <c r="N173" s="5"/>
      <c r="O173" s="5"/>
      <c r="P173" s="368"/>
      <c r="Q173" s="362"/>
      <c r="R173" s="362"/>
      <c r="S173" s="362"/>
      <c r="T173" s="362"/>
      <c r="U173" s="362"/>
      <c r="V173" s="362"/>
      <c r="W173" s="362"/>
      <c r="X173" s="362"/>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6"/>
      <c r="CD173" s="6"/>
      <c r="CE173" s="6"/>
      <c r="CF173" s="6"/>
    </row>
    <row r="174" spans="1:84" x14ac:dyDescent="0.25">
      <c r="A174" s="1"/>
      <c r="B174" s="5"/>
      <c r="C174" s="5"/>
      <c r="D174" s="5"/>
      <c r="E174" s="5"/>
      <c r="F174" s="18"/>
      <c r="G174" s="5"/>
      <c r="H174" s="17"/>
      <c r="I174" s="5"/>
      <c r="J174" s="5"/>
      <c r="K174" s="5"/>
      <c r="L174" s="5"/>
      <c r="M174" s="5"/>
      <c r="N174" s="5"/>
      <c r="O174" s="5"/>
      <c r="P174" s="368"/>
      <c r="Q174" s="362"/>
      <c r="R174" s="362"/>
      <c r="S174" s="362"/>
      <c r="T174" s="362"/>
      <c r="U174" s="362"/>
      <c r="V174" s="362"/>
      <c r="W174" s="362"/>
      <c r="X174" s="362"/>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6"/>
      <c r="CD174" s="6"/>
      <c r="CE174" s="6"/>
      <c r="CF174" s="6"/>
    </row>
    <row r="175" spans="1:84" x14ac:dyDescent="0.25">
      <c r="A175" s="1"/>
      <c r="B175" s="5"/>
      <c r="C175" s="5"/>
      <c r="D175" s="5"/>
      <c r="E175" s="5"/>
      <c r="F175" s="18"/>
      <c r="G175" s="5"/>
      <c r="H175" s="17"/>
      <c r="I175" s="5"/>
      <c r="J175" s="5"/>
      <c r="K175" s="5"/>
      <c r="L175" s="5"/>
      <c r="M175" s="5"/>
      <c r="N175" s="5"/>
      <c r="O175" s="5"/>
      <c r="P175" s="368"/>
      <c r="Q175" s="362"/>
      <c r="R175" s="362"/>
      <c r="S175" s="362"/>
      <c r="T175" s="362"/>
      <c r="U175" s="362"/>
      <c r="V175" s="362"/>
      <c r="W175" s="362"/>
      <c r="X175" s="362"/>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6"/>
      <c r="CD175" s="6"/>
      <c r="CE175" s="6"/>
      <c r="CF175" s="6"/>
    </row>
    <row r="176" spans="1:84" x14ac:dyDescent="0.25">
      <c r="A176" s="1"/>
      <c r="B176" s="5"/>
      <c r="C176" s="5"/>
      <c r="D176" s="5"/>
      <c r="E176" s="5"/>
      <c r="F176" s="18"/>
      <c r="G176" s="5"/>
      <c r="H176" s="17"/>
      <c r="I176" s="5"/>
      <c r="J176" s="5"/>
      <c r="K176" s="5"/>
      <c r="L176" s="5"/>
      <c r="M176" s="5"/>
      <c r="N176" s="5"/>
      <c r="O176" s="5"/>
      <c r="P176" s="368"/>
      <c r="Q176" s="362"/>
      <c r="R176" s="362"/>
      <c r="S176" s="362"/>
      <c r="T176" s="362"/>
      <c r="U176" s="362"/>
      <c r="V176" s="362"/>
      <c r="W176" s="362"/>
      <c r="X176" s="362"/>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6"/>
      <c r="CD176" s="6"/>
      <c r="CE176" s="6"/>
      <c r="CF176" s="6"/>
    </row>
    <row r="177" spans="1:84" x14ac:dyDescent="0.25">
      <c r="A177" s="1"/>
      <c r="B177" s="5"/>
      <c r="C177" s="5"/>
      <c r="D177" s="5"/>
      <c r="E177" s="5"/>
      <c r="F177" s="18"/>
      <c r="G177" s="5"/>
      <c r="H177" s="17"/>
      <c r="I177" s="5"/>
      <c r="J177" s="5"/>
      <c r="K177" s="5"/>
      <c r="L177" s="5"/>
      <c r="M177" s="5"/>
      <c r="N177" s="5"/>
      <c r="O177" s="5"/>
      <c r="P177" s="368"/>
      <c r="Q177" s="362"/>
      <c r="R177" s="362"/>
      <c r="S177" s="362"/>
      <c r="T177" s="362"/>
      <c r="U177" s="362"/>
      <c r="V177" s="362"/>
      <c r="W177" s="362"/>
      <c r="X177" s="362"/>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6"/>
      <c r="CD177" s="6"/>
      <c r="CE177" s="6"/>
      <c r="CF177" s="6"/>
    </row>
    <row r="178" spans="1:84" x14ac:dyDescent="0.25">
      <c r="A178" s="1"/>
      <c r="B178" s="5"/>
      <c r="C178" s="5"/>
      <c r="D178" s="5"/>
      <c r="E178" s="5"/>
      <c r="F178" s="18"/>
      <c r="G178" s="5"/>
      <c r="H178" s="17"/>
      <c r="I178" s="5"/>
      <c r="J178" s="5"/>
      <c r="K178" s="5"/>
      <c r="L178" s="5"/>
      <c r="M178" s="5"/>
      <c r="N178" s="5"/>
      <c r="O178" s="5"/>
      <c r="P178" s="368"/>
      <c r="Q178" s="362"/>
      <c r="R178" s="362"/>
      <c r="S178" s="362"/>
      <c r="T178" s="362"/>
      <c r="U178" s="362"/>
      <c r="V178" s="362"/>
      <c r="W178" s="362"/>
      <c r="X178" s="362"/>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6"/>
      <c r="CD178" s="6"/>
      <c r="CE178" s="6"/>
      <c r="CF178" s="6"/>
    </row>
    <row r="179" spans="1:84" x14ac:dyDescent="0.25">
      <c r="A179" s="1"/>
      <c r="B179" s="5"/>
      <c r="C179" s="5"/>
      <c r="D179" s="5"/>
      <c r="E179" s="5"/>
      <c r="F179" s="18"/>
      <c r="G179" s="5"/>
      <c r="H179" s="17"/>
      <c r="I179" s="5"/>
      <c r="J179" s="5"/>
      <c r="K179" s="5"/>
      <c r="L179" s="5"/>
      <c r="M179" s="5"/>
      <c r="N179" s="5"/>
      <c r="O179" s="5"/>
      <c r="P179" s="368"/>
      <c r="Q179" s="362"/>
      <c r="R179" s="362"/>
      <c r="S179" s="362"/>
      <c r="T179" s="362"/>
      <c r="U179" s="362"/>
      <c r="V179" s="362"/>
      <c r="W179" s="362"/>
      <c r="X179" s="362"/>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6"/>
      <c r="CD179" s="6"/>
      <c r="CE179" s="6"/>
      <c r="CF179" s="6"/>
    </row>
    <row r="180" spans="1:84" x14ac:dyDescent="0.25">
      <c r="A180" s="1"/>
      <c r="B180" s="5"/>
      <c r="C180" s="5"/>
      <c r="D180" s="5"/>
      <c r="E180" s="5"/>
      <c r="F180" s="18"/>
      <c r="G180" s="5"/>
      <c r="H180" s="17"/>
      <c r="I180" s="5"/>
      <c r="J180" s="5"/>
      <c r="K180" s="5"/>
      <c r="L180" s="5"/>
      <c r="M180" s="5"/>
      <c r="N180" s="5"/>
      <c r="O180" s="5"/>
      <c r="P180" s="368"/>
      <c r="Q180" s="362"/>
      <c r="R180" s="362"/>
      <c r="S180" s="362"/>
      <c r="T180" s="362"/>
      <c r="U180" s="362"/>
      <c r="V180" s="362"/>
      <c r="W180" s="362"/>
      <c r="X180" s="362"/>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6"/>
      <c r="CD180" s="6"/>
      <c r="CE180" s="6"/>
      <c r="CF180" s="6"/>
    </row>
    <row r="181" spans="1:84" x14ac:dyDescent="0.25">
      <c r="A181" s="1"/>
      <c r="B181" s="5"/>
      <c r="C181" s="5"/>
      <c r="D181" s="5"/>
      <c r="E181" s="5"/>
      <c r="F181" s="18"/>
      <c r="G181" s="5"/>
      <c r="H181" s="17"/>
      <c r="I181" s="5"/>
      <c r="J181" s="5"/>
      <c r="K181" s="5"/>
      <c r="L181" s="5"/>
      <c r="M181" s="5"/>
      <c r="N181" s="5"/>
      <c r="O181" s="5"/>
      <c r="P181" s="368"/>
      <c r="Q181" s="362"/>
      <c r="R181" s="362"/>
      <c r="S181" s="362"/>
      <c r="T181" s="362"/>
      <c r="U181" s="362"/>
      <c r="V181" s="362"/>
      <c r="W181" s="362"/>
      <c r="X181" s="362"/>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6"/>
      <c r="CD181" s="6"/>
      <c r="CE181" s="6"/>
      <c r="CF181" s="6"/>
    </row>
    <row r="182" spans="1:84" x14ac:dyDescent="0.25">
      <c r="A182" s="1"/>
      <c r="B182" s="5"/>
      <c r="C182" s="5"/>
      <c r="D182" s="5"/>
      <c r="E182" s="5"/>
      <c r="F182" s="18"/>
      <c r="G182" s="5"/>
      <c r="H182" s="17"/>
      <c r="I182" s="5"/>
      <c r="J182" s="5"/>
      <c r="K182" s="5"/>
      <c r="L182" s="5"/>
      <c r="M182" s="5"/>
      <c r="N182" s="5"/>
      <c r="O182" s="5"/>
      <c r="P182" s="368"/>
      <c r="Q182" s="362"/>
      <c r="R182" s="362"/>
      <c r="S182" s="362"/>
      <c r="T182" s="362"/>
      <c r="U182" s="362"/>
      <c r="V182" s="362"/>
      <c r="W182" s="362"/>
      <c r="X182" s="362"/>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6"/>
      <c r="CD182" s="6"/>
      <c r="CE182" s="6"/>
      <c r="CF182" s="6"/>
    </row>
    <row r="183" spans="1:84" x14ac:dyDescent="0.25">
      <c r="A183" s="1"/>
      <c r="B183" s="5"/>
      <c r="C183" s="5"/>
      <c r="D183" s="5"/>
      <c r="E183" s="5"/>
      <c r="F183" s="18"/>
      <c r="G183" s="5"/>
      <c r="H183" s="17"/>
      <c r="I183" s="5"/>
      <c r="J183" s="5"/>
      <c r="K183" s="5"/>
      <c r="L183" s="5"/>
      <c r="M183" s="5"/>
      <c r="N183" s="5"/>
      <c r="O183" s="5"/>
      <c r="P183" s="368"/>
      <c r="Q183" s="362"/>
      <c r="R183" s="362"/>
      <c r="S183" s="362"/>
      <c r="T183" s="362"/>
      <c r="U183" s="362"/>
      <c r="V183" s="362"/>
      <c r="W183" s="362"/>
      <c r="X183" s="362"/>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6"/>
      <c r="CD183" s="6"/>
      <c r="CE183" s="6"/>
      <c r="CF183" s="6"/>
    </row>
    <row r="184" spans="1:84" x14ac:dyDescent="0.25">
      <c r="A184" s="1"/>
      <c r="B184" s="5"/>
      <c r="C184" s="5"/>
      <c r="D184" s="5"/>
      <c r="E184" s="5"/>
      <c r="F184" s="18"/>
      <c r="G184" s="5"/>
      <c r="H184" s="17"/>
      <c r="I184" s="5"/>
      <c r="J184" s="5"/>
      <c r="K184" s="5"/>
      <c r="L184" s="5"/>
      <c r="M184" s="5"/>
      <c r="N184" s="5"/>
      <c r="O184" s="5"/>
      <c r="P184" s="368"/>
      <c r="Q184" s="362"/>
      <c r="R184" s="362"/>
      <c r="S184" s="362"/>
      <c r="T184" s="362"/>
      <c r="U184" s="362"/>
      <c r="V184" s="362"/>
      <c r="W184" s="362"/>
      <c r="X184" s="362"/>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6"/>
      <c r="CD184" s="6"/>
      <c r="CE184" s="6"/>
      <c r="CF184" s="6"/>
    </row>
    <row r="185" spans="1:84" x14ac:dyDescent="0.25">
      <c r="A185" s="1"/>
      <c r="B185" s="5"/>
      <c r="C185" s="5"/>
      <c r="D185" s="5"/>
      <c r="E185" s="5"/>
      <c r="F185" s="18"/>
      <c r="G185" s="5"/>
      <c r="H185" s="17"/>
      <c r="I185" s="5"/>
      <c r="J185" s="5"/>
      <c r="K185" s="5"/>
      <c r="L185" s="5"/>
      <c r="M185" s="5"/>
      <c r="N185" s="5"/>
      <c r="O185" s="5"/>
      <c r="P185" s="368"/>
      <c r="Q185" s="362"/>
      <c r="R185" s="362"/>
      <c r="S185" s="362"/>
      <c r="T185" s="362"/>
      <c r="U185" s="362"/>
      <c r="V185" s="362"/>
      <c r="W185" s="362"/>
      <c r="X185" s="362"/>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6"/>
      <c r="CD185" s="6"/>
      <c r="CE185" s="6"/>
      <c r="CF185" s="6"/>
    </row>
    <row r="186" spans="1:84" x14ac:dyDescent="0.25">
      <c r="A186" s="1"/>
      <c r="B186" s="5"/>
      <c r="C186" s="5"/>
      <c r="D186" s="5"/>
      <c r="E186" s="5"/>
      <c r="F186" s="18"/>
      <c r="G186" s="5"/>
      <c r="H186" s="17"/>
      <c r="I186" s="5"/>
      <c r="J186" s="5"/>
      <c r="K186" s="5"/>
      <c r="L186" s="5"/>
      <c r="M186" s="5"/>
      <c r="N186" s="5"/>
      <c r="O186" s="5"/>
      <c r="P186" s="368"/>
      <c r="Q186" s="362"/>
      <c r="R186" s="362"/>
      <c r="S186" s="362"/>
      <c r="T186" s="362"/>
      <c r="U186" s="362"/>
      <c r="V186" s="362"/>
      <c r="W186" s="362"/>
      <c r="X186" s="362"/>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6"/>
      <c r="CD186" s="6"/>
      <c r="CE186" s="6"/>
      <c r="CF186" s="6"/>
    </row>
    <row r="187" spans="1:84" x14ac:dyDescent="0.25">
      <c r="A187" s="1"/>
      <c r="B187" s="5"/>
      <c r="C187" s="5"/>
      <c r="D187" s="5"/>
      <c r="E187" s="5"/>
      <c r="F187" s="18"/>
      <c r="G187" s="5"/>
      <c r="H187" s="17"/>
      <c r="I187" s="5"/>
      <c r="J187" s="5"/>
      <c r="K187" s="5"/>
      <c r="L187" s="5"/>
      <c r="M187" s="5"/>
      <c r="N187" s="5"/>
      <c r="O187" s="5"/>
      <c r="P187" s="368"/>
      <c r="Q187" s="362"/>
      <c r="R187" s="362"/>
      <c r="S187" s="362"/>
      <c r="T187" s="362"/>
      <c r="U187" s="362"/>
      <c r="V187" s="362"/>
      <c r="W187" s="362"/>
      <c r="X187" s="362"/>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6"/>
      <c r="CD187" s="6"/>
      <c r="CE187" s="6"/>
      <c r="CF187" s="6"/>
    </row>
    <row r="188" spans="1:84" x14ac:dyDescent="0.25">
      <c r="A188" s="1"/>
      <c r="B188" s="5"/>
      <c r="C188" s="5"/>
      <c r="D188" s="5"/>
      <c r="E188" s="5"/>
      <c r="F188" s="18"/>
      <c r="G188" s="5"/>
      <c r="H188" s="17"/>
      <c r="I188" s="5"/>
      <c r="J188" s="5"/>
      <c r="K188" s="5"/>
      <c r="L188" s="5"/>
      <c r="M188" s="5"/>
      <c r="N188" s="5"/>
      <c r="O188" s="5"/>
      <c r="P188" s="368"/>
      <c r="Q188" s="362"/>
      <c r="R188" s="362"/>
      <c r="S188" s="362"/>
      <c r="T188" s="362"/>
      <c r="U188" s="362"/>
      <c r="V188" s="362"/>
      <c r="W188" s="362"/>
      <c r="X188" s="362"/>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6"/>
      <c r="CD188" s="6"/>
      <c r="CE188" s="6"/>
      <c r="CF188" s="6"/>
    </row>
    <row r="189" spans="1:84" x14ac:dyDescent="0.25">
      <c r="A189" s="1"/>
      <c r="B189" s="5"/>
      <c r="C189" s="5"/>
      <c r="D189" s="5"/>
      <c r="E189" s="5"/>
      <c r="F189" s="18"/>
      <c r="G189" s="5"/>
      <c r="H189" s="17"/>
      <c r="I189" s="5"/>
      <c r="J189" s="5"/>
      <c r="K189" s="5"/>
      <c r="L189" s="5"/>
      <c r="M189" s="5"/>
      <c r="N189" s="5"/>
      <c r="O189" s="5"/>
      <c r="P189" s="368"/>
      <c r="Q189" s="362"/>
      <c r="R189" s="362"/>
      <c r="S189" s="362"/>
      <c r="T189" s="362"/>
      <c r="U189" s="362"/>
      <c r="V189" s="362"/>
      <c r="W189" s="362"/>
      <c r="X189" s="362"/>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6"/>
      <c r="CD189" s="6"/>
      <c r="CE189" s="6"/>
      <c r="CF189" s="6"/>
    </row>
    <row r="190" spans="1:84" x14ac:dyDescent="0.25">
      <c r="A190" s="1"/>
      <c r="B190" s="5"/>
      <c r="C190" s="5"/>
      <c r="D190" s="5"/>
      <c r="E190" s="5"/>
      <c r="F190" s="18"/>
      <c r="G190" s="5"/>
      <c r="H190" s="17"/>
      <c r="I190" s="5"/>
      <c r="J190" s="5"/>
      <c r="K190" s="5"/>
      <c r="L190" s="5"/>
      <c r="M190" s="5"/>
      <c r="N190" s="5"/>
      <c r="O190" s="5"/>
      <c r="P190" s="368"/>
      <c r="Q190" s="362"/>
      <c r="R190" s="362"/>
      <c r="S190" s="362"/>
      <c r="T190" s="362"/>
      <c r="U190" s="362"/>
      <c r="V190" s="362"/>
      <c r="W190" s="362"/>
      <c r="X190" s="362"/>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6"/>
      <c r="CD190" s="6"/>
      <c r="CE190" s="6"/>
      <c r="CF190" s="6"/>
    </row>
    <row r="191" spans="1:84" x14ac:dyDescent="0.25">
      <c r="A191" s="1"/>
      <c r="B191" s="5"/>
      <c r="C191" s="5"/>
      <c r="D191" s="5"/>
      <c r="E191" s="5"/>
      <c r="F191" s="18"/>
      <c r="G191" s="5"/>
      <c r="H191" s="17"/>
      <c r="I191" s="5"/>
      <c r="J191" s="5"/>
      <c r="K191" s="5"/>
      <c r="L191" s="5"/>
      <c r="M191" s="5"/>
      <c r="N191" s="5"/>
      <c r="O191" s="5"/>
      <c r="P191" s="368"/>
      <c r="Q191" s="362"/>
      <c r="R191" s="362"/>
      <c r="S191" s="362"/>
      <c r="T191" s="362"/>
      <c r="U191" s="362"/>
      <c r="V191" s="362"/>
      <c r="W191" s="362"/>
      <c r="X191" s="362"/>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6"/>
      <c r="CD191" s="6"/>
      <c r="CE191" s="6"/>
      <c r="CF191" s="6"/>
    </row>
    <row r="192" spans="1:84" x14ac:dyDescent="0.25">
      <c r="A192" s="1"/>
      <c r="B192" s="5"/>
      <c r="C192" s="5"/>
      <c r="D192" s="5"/>
      <c r="E192" s="5"/>
      <c r="F192" s="18"/>
      <c r="G192" s="5"/>
      <c r="H192" s="17"/>
      <c r="I192" s="5"/>
      <c r="J192" s="5"/>
      <c r="K192" s="5"/>
      <c r="L192" s="5"/>
      <c r="M192" s="5"/>
      <c r="N192" s="5"/>
      <c r="O192" s="5"/>
      <c r="P192" s="368"/>
      <c r="Q192" s="362"/>
      <c r="R192" s="362"/>
      <c r="S192" s="362"/>
      <c r="T192" s="362"/>
      <c r="U192" s="362"/>
      <c r="V192" s="362"/>
      <c r="W192" s="362"/>
      <c r="X192" s="362"/>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6"/>
      <c r="CD192" s="6"/>
      <c r="CE192" s="6"/>
      <c r="CF192" s="6"/>
    </row>
    <row r="193" spans="1:84" x14ac:dyDescent="0.25">
      <c r="A193" s="1"/>
      <c r="B193" s="5"/>
      <c r="C193" s="5"/>
      <c r="D193" s="5"/>
      <c r="E193" s="5"/>
      <c r="F193" s="18"/>
      <c r="G193" s="5"/>
      <c r="H193" s="17"/>
      <c r="I193" s="5"/>
      <c r="J193" s="5"/>
      <c r="K193" s="5"/>
      <c r="L193" s="5"/>
      <c r="M193" s="5"/>
      <c r="N193" s="5"/>
      <c r="O193" s="5"/>
      <c r="P193" s="368"/>
      <c r="Q193" s="362"/>
      <c r="R193" s="362"/>
      <c r="S193" s="362"/>
      <c r="T193" s="362"/>
      <c r="U193" s="362"/>
      <c r="V193" s="362"/>
      <c r="W193" s="362"/>
      <c r="X193" s="362"/>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6"/>
      <c r="CD193" s="6"/>
      <c r="CE193" s="6"/>
      <c r="CF193" s="6"/>
    </row>
    <row r="194" spans="1:84" x14ac:dyDescent="0.25">
      <c r="A194" s="1"/>
      <c r="B194" s="5"/>
      <c r="C194" s="5"/>
      <c r="D194" s="5"/>
      <c r="E194" s="5"/>
      <c r="F194" s="18"/>
      <c r="G194" s="5"/>
      <c r="H194" s="17"/>
      <c r="I194" s="5"/>
      <c r="J194" s="5"/>
      <c r="K194" s="5"/>
      <c r="L194" s="5"/>
      <c r="M194" s="5"/>
      <c r="N194" s="5"/>
      <c r="O194" s="5"/>
      <c r="P194" s="368"/>
      <c r="Q194" s="362"/>
      <c r="R194" s="362"/>
      <c r="S194" s="362"/>
      <c r="T194" s="362"/>
      <c r="U194" s="362"/>
      <c r="V194" s="362"/>
      <c r="W194" s="362"/>
      <c r="X194" s="362"/>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6"/>
      <c r="CD194" s="6"/>
      <c r="CE194" s="6"/>
      <c r="CF194" s="6"/>
    </row>
    <row r="195" spans="1:84" x14ac:dyDescent="0.25">
      <c r="A195" s="1"/>
      <c r="B195" s="5"/>
      <c r="C195" s="5"/>
      <c r="D195" s="5"/>
      <c r="E195" s="5"/>
      <c r="F195" s="18"/>
      <c r="G195" s="5"/>
      <c r="H195" s="17"/>
      <c r="I195" s="5"/>
      <c r="J195" s="5"/>
      <c r="K195" s="5"/>
      <c r="L195" s="5"/>
      <c r="M195" s="5"/>
      <c r="N195" s="5"/>
      <c r="O195" s="5"/>
      <c r="P195" s="368"/>
      <c r="Q195" s="362"/>
      <c r="R195" s="362"/>
      <c r="S195" s="362"/>
      <c r="T195" s="362"/>
      <c r="U195" s="362"/>
      <c r="V195" s="362"/>
      <c r="W195" s="362"/>
      <c r="X195" s="362"/>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6"/>
      <c r="CD195" s="6"/>
      <c r="CE195" s="6"/>
      <c r="CF195" s="6"/>
    </row>
    <row r="196" spans="1:84" x14ac:dyDescent="0.25">
      <c r="A196" s="1"/>
      <c r="B196" s="5"/>
      <c r="C196" s="5"/>
      <c r="D196" s="5"/>
      <c r="E196" s="5"/>
      <c r="F196" s="18"/>
      <c r="G196" s="5"/>
      <c r="H196" s="17"/>
      <c r="I196" s="5"/>
      <c r="J196" s="5"/>
      <c r="K196" s="5"/>
      <c r="L196" s="5"/>
      <c r="M196" s="5"/>
      <c r="N196" s="5"/>
      <c r="O196" s="5"/>
      <c r="P196" s="368"/>
      <c r="Q196" s="362"/>
      <c r="R196" s="362"/>
      <c r="S196" s="362"/>
      <c r="T196" s="362"/>
      <c r="U196" s="362"/>
      <c r="V196" s="362"/>
      <c r="W196" s="362"/>
      <c r="X196" s="362"/>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6"/>
      <c r="CD196" s="6"/>
      <c r="CE196" s="6"/>
      <c r="CF196" s="6"/>
    </row>
    <row r="197" spans="1:84" x14ac:dyDescent="0.25">
      <c r="A197" s="1"/>
      <c r="B197" s="5"/>
      <c r="C197" s="5"/>
      <c r="D197" s="5"/>
      <c r="E197" s="5"/>
      <c r="F197" s="18"/>
      <c r="G197" s="5"/>
      <c r="H197" s="17"/>
      <c r="I197" s="5"/>
      <c r="J197" s="5"/>
      <c r="K197" s="5"/>
      <c r="L197" s="5"/>
      <c r="M197" s="5"/>
      <c r="N197" s="5"/>
      <c r="O197" s="5"/>
      <c r="P197" s="368"/>
      <c r="Q197" s="362"/>
      <c r="R197" s="362"/>
      <c r="S197" s="362"/>
      <c r="T197" s="362"/>
      <c r="U197" s="362"/>
      <c r="V197" s="362"/>
      <c r="W197" s="362"/>
      <c r="X197" s="362"/>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6"/>
      <c r="CD197" s="6"/>
      <c r="CE197" s="6"/>
      <c r="CF197" s="6"/>
    </row>
    <row r="198" spans="1:84" x14ac:dyDescent="0.25">
      <c r="A198" s="1"/>
      <c r="B198" s="5"/>
      <c r="C198" s="5"/>
      <c r="D198" s="5"/>
      <c r="E198" s="5"/>
      <c r="F198" s="18"/>
      <c r="G198" s="5"/>
      <c r="H198" s="17"/>
      <c r="I198" s="5"/>
      <c r="J198" s="5"/>
      <c r="K198" s="5"/>
      <c r="L198" s="5"/>
      <c r="M198" s="5"/>
      <c r="N198" s="5"/>
      <c r="O198" s="5"/>
      <c r="P198" s="368"/>
      <c r="Q198" s="362"/>
      <c r="R198" s="362"/>
      <c r="S198" s="362"/>
      <c r="T198" s="362"/>
      <c r="U198" s="362"/>
      <c r="V198" s="362"/>
      <c r="W198" s="362"/>
      <c r="X198" s="362"/>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6"/>
      <c r="CD198" s="6"/>
      <c r="CE198" s="6"/>
      <c r="CF198" s="6"/>
    </row>
    <row r="199" spans="1:84" x14ac:dyDescent="0.25">
      <c r="A199" s="1"/>
      <c r="B199" s="5"/>
      <c r="C199" s="5"/>
      <c r="D199" s="5"/>
      <c r="E199" s="5"/>
      <c r="F199" s="18"/>
      <c r="G199" s="5"/>
      <c r="H199" s="17"/>
      <c r="I199" s="5"/>
      <c r="J199" s="5"/>
      <c r="K199" s="5"/>
      <c r="L199" s="5"/>
      <c r="M199" s="5"/>
      <c r="N199" s="5"/>
      <c r="O199" s="5"/>
      <c r="P199" s="368"/>
      <c r="Q199" s="362"/>
      <c r="R199" s="362"/>
      <c r="S199" s="362"/>
      <c r="T199" s="362"/>
      <c r="U199" s="362"/>
      <c r="V199" s="362"/>
      <c r="W199" s="362"/>
      <c r="X199" s="362"/>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6"/>
      <c r="CD199" s="6"/>
      <c r="CE199" s="6"/>
      <c r="CF199" s="6"/>
    </row>
    <row r="200" spans="1:84" x14ac:dyDescent="0.25">
      <c r="A200" s="1"/>
      <c r="B200" s="5"/>
      <c r="C200" s="5"/>
      <c r="D200" s="5"/>
      <c r="E200" s="5"/>
      <c r="F200" s="18"/>
      <c r="G200" s="5"/>
      <c r="H200" s="17"/>
      <c r="I200" s="5"/>
      <c r="J200" s="5"/>
      <c r="K200" s="5"/>
      <c r="L200" s="5"/>
      <c r="M200" s="5"/>
      <c r="N200" s="5"/>
      <c r="O200" s="5"/>
      <c r="P200" s="368"/>
      <c r="Q200" s="362"/>
      <c r="R200" s="362"/>
      <c r="S200" s="362"/>
      <c r="T200" s="362"/>
      <c r="U200" s="362"/>
      <c r="V200" s="362"/>
      <c r="W200" s="362"/>
      <c r="X200" s="362"/>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6"/>
      <c r="CD200" s="6"/>
      <c r="CE200" s="6"/>
      <c r="CF200" s="6"/>
    </row>
    <row r="201" spans="1:84" x14ac:dyDescent="0.25">
      <c r="A201" s="1"/>
      <c r="B201" s="5"/>
      <c r="C201" s="5"/>
      <c r="D201" s="5"/>
      <c r="E201" s="5"/>
      <c r="F201" s="18"/>
      <c r="G201" s="5"/>
      <c r="H201" s="17"/>
      <c r="I201" s="5"/>
      <c r="J201" s="5"/>
      <c r="K201" s="5"/>
      <c r="L201" s="5"/>
      <c r="M201" s="5"/>
      <c r="N201" s="5"/>
      <c r="O201" s="5"/>
      <c r="P201" s="368"/>
      <c r="Q201" s="362"/>
      <c r="R201" s="362"/>
      <c r="S201" s="362"/>
      <c r="T201" s="362"/>
      <c r="U201" s="362"/>
      <c r="V201" s="362"/>
      <c r="W201" s="362"/>
      <c r="X201" s="362"/>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6"/>
      <c r="CD201" s="6"/>
      <c r="CE201" s="6"/>
      <c r="CF201" s="6"/>
    </row>
    <row r="202" spans="1:84" x14ac:dyDescent="0.25">
      <c r="A202" s="1"/>
      <c r="B202" s="5"/>
      <c r="C202" s="5"/>
      <c r="D202" s="5"/>
      <c r="E202" s="5"/>
      <c r="F202" s="18"/>
      <c r="G202" s="5"/>
      <c r="H202" s="17"/>
      <c r="I202" s="5"/>
      <c r="J202" s="5"/>
      <c r="K202" s="5"/>
      <c r="L202" s="5"/>
      <c r="M202" s="5"/>
      <c r="N202" s="5"/>
      <c r="O202" s="5"/>
      <c r="P202" s="368"/>
      <c r="Q202" s="362"/>
      <c r="R202" s="362"/>
      <c r="S202" s="362"/>
      <c r="T202" s="362"/>
      <c r="U202" s="362"/>
      <c r="V202" s="362"/>
      <c r="W202" s="362"/>
      <c r="X202" s="362"/>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6"/>
      <c r="CD202" s="6"/>
      <c r="CE202" s="6"/>
      <c r="CF202" s="6"/>
    </row>
    <row r="203" spans="1:84" x14ac:dyDescent="0.25">
      <c r="A203" s="1"/>
      <c r="B203" s="5"/>
      <c r="C203" s="5"/>
      <c r="D203" s="5"/>
      <c r="E203" s="5"/>
      <c r="F203" s="18"/>
      <c r="G203" s="5"/>
      <c r="H203" s="17"/>
      <c r="I203" s="5"/>
      <c r="J203" s="5"/>
      <c r="K203" s="5"/>
      <c r="L203" s="5"/>
      <c r="M203" s="5"/>
      <c r="N203" s="5"/>
      <c r="O203" s="5"/>
      <c r="P203" s="368"/>
      <c r="Q203" s="362"/>
      <c r="R203" s="362"/>
      <c r="S203" s="362"/>
      <c r="T203" s="362"/>
      <c r="U203" s="362"/>
      <c r="V203" s="362"/>
      <c r="W203" s="362"/>
      <c r="X203" s="362"/>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6"/>
      <c r="CD203" s="6"/>
      <c r="CE203" s="6"/>
      <c r="CF203" s="6"/>
    </row>
    <row r="204" spans="1:84" x14ac:dyDescent="0.25">
      <c r="A204" s="1"/>
      <c r="B204" s="5"/>
      <c r="C204" s="5"/>
      <c r="D204" s="5"/>
      <c r="E204" s="5"/>
      <c r="F204" s="18"/>
      <c r="G204" s="5"/>
      <c r="H204" s="17"/>
      <c r="I204" s="5"/>
      <c r="J204" s="5"/>
      <c r="K204" s="5"/>
      <c r="L204" s="5"/>
      <c r="M204" s="5"/>
      <c r="N204" s="5"/>
      <c r="O204" s="5"/>
      <c r="P204" s="368"/>
      <c r="Q204" s="362"/>
      <c r="R204" s="362"/>
      <c r="S204" s="362"/>
      <c r="T204" s="362"/>
      <c r="U204" s="362"/>
      <c r="V204" s="362"/>
      <c r="W204" s="362"/>
      <c r="X204" s="362"/>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6"/>
      <c r="CD204" s="6"/>
      <c r="CE204" s="6"/>
      <c r="CF204" s="6"/>
    </row>
    <row r="205" spans="1:84" x14ac:dyDescent="0.25">
      <c r="A205" s="1"/>
      <c r="B205" s="5"/>
      <c r="C205" s="5"/>
      <c r="D205" s="5"/>
      <c r="E205" s="5"/>
      <c r="F205" s="18"/>
      <c r="G205" s="5"/>
      <c r="H205" s="17"/>
      <c r="I205" s="5"/>
      <c r="J205" s="5"/>
      <c r="K205" s="5"/>
      <c r="L205" s="5"/>
      <c r="M205" s="5"/>
      <c r="N205" s="5"/>
      <c r="O205" s="5"/>
      <c r="P205" s="368"/>
      <c r="Q205" s="362"/>
      <c r="R205" s="362"/>
      <c r="S205" s="362"/>
      <c r="T205" s="362"/>
      <c r="U205" s="362"/>
      <c r="V205" s="362"/>
      <c r="W205" s="362"/>
      <c r="X205" s="362"/>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6"/>
      <c r="CD205" s="6"/>
      <c r="CE205" s="6"/>
      <c r="CF205" s="6"/>
    </row>
    <row r="206" spans="1:84" x14ac:dyDescent="0.25">
      <c r="A206" s="1"/>
      <c r="B206" s="5"/>
      <c r="C206" s="5"/>
      <c r="D206" s="5"/>
      <c r="E206" s="5"/>
      <c r="F206" s="18"/>
      <c r="G206" s="5"/>
      <c r="H206" s="17"/>
      <c r="I206" s="5"/>
      <c r="J206" s="5"/>
      <c r="K206" s="5"/>
      <c r="L206" s="5"/>
      <c r="M206" s="5"/>
      <c r="N206" s="5"/>
      <c r="O206" s="5"/>
      <c r="P206" s="368"/>
      <c r="Q206" s="362"/>
      <c r="R206" s="362"/>
      <c r="S206" s="362"/>
      <c r="T206" s="362"/>
      <c r="U206" s="362"/>
      <c r="V206" s="362"/>
      <c r="W206" s="362"/>
      <c r="X206" s="362"/>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6"/>
      <c r="CD206" s="6"/>
      <c r="CE206" s="6"/>
      <c r="CF206" s="6"/>
    </row>
    <row r="207" spans="1:84" x14ac:dyDescent="0.25">
      <c r="A207" s="1"/>
      <c r="B207" s="5"/>
      <c r="C207" s="5"/>
      <c r="D207" s="5"/>
      <c r="E207" s="5"/>
      <c r="F207" s="18"/>
      <c r="G207" s="5"/>
      <c r="H207" s="17"/>
      <c r="I207" s="5"/>
      <c r="J207" s="5"/>
      <c r="K207" s="5"/>
      <c r="L207" s="5"/>
      <c r="M207" s="5"/>
      <c r="N207" s="5"/>
      <c r="O207" s="5"/>
      <c r="P207" s="368"/>
      <c r="Q207" s="362"/>
      <c r="R207" s="362"/>
      <c r="S207" s="362"/>
      <c r="T207" s="362"/>
      <c r="U207" s="362"/>
      <c r="V207" s="362"/>
      <c r="W207" s="362"/>
      <c r="X207" s="362"/>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6"/>
      <c r="CD207" s="6"/>
      <c r="CE207" s="6"/>
      <c r="CF207" s="6"/>
    </row>
    <row r="208" spans="1:84" x14ac:dyDescent="0.25">
      <c r="A208" s="1"/>
      <c r="B208" s="5"/>
      <c r="C208" s="5"/>
      <c r="D208" s="5"/>
      <c r="E208" s="5"/>
      <c r="F208" s="18"/>
      <c r="G208" s="5"/>
      <c r="H208" s="17"/>
      <c r="I208" s="5"/>
      <c r="J208" s="5"/>
      <c r="K208" s="5"/>
      <c r="L208" s="5"/>
      <c r="M208" s="5"/>
      <c r="N208" s="5"/>
      <c r="O208" s="5"/>
      <c r="P208" s="368"/>
      <c r="Q208" s="362"/>
      <c r="R208" s="362"/>
      <c r="S208" s="362"/>
      <c r="T208" s="362"/>
      <c r="U208" s="362"/>
      <c r="V208" s="362"/>
      <c r="W208" s="362"/>
      <c r="X208" s="362"/>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6"/>
      <c r="CD208" s="6"/>
      <c r="CE208" s="6"/>
      <c r="CF208" s="6"/>
    </row>
    <row r="209" spans="1:84" x14ac:dyDescent="0.25">
      <c r="A209" s="1"/>
      <c r="B209" s="5"/>
      <c r="C209" s="5"/>
      <c r="D209" s="5"/>
      <c r="E209" s="5"/>
      <c r="F209" s="18"/>
      <c r="G209" s="5"/>
      <c r="H209" s="17"/>
      <c r="I209" s="5"/>
      <c r="J209" s="5"/>
      <c r="K209" s="5"/>
      <c r="L209" s="5"/>
      <c r="M209" s="5"/>
      <c r="N209" s="5"/>
      <c r="O209" s="5"/>
      <c r="P209" s="368"/>
      <c r="Q209" s="362"/>
      <c r="R209" s="362"/>
      <c r="S209" s="362"/>
      <c r="T209" s="362"/>
      <c r="U209" s="362"/>
      <c r="V209" s="362"/>
      <c r="W209" s="362"/>
      <c r="X209" s="362"/>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6"/>
      <c r="CD209" s="6"/>
      <c r="CE209" s="6"/>
      <c r="CF209" s="6"/>
    </row>
    <row r="210" spans="1:84" x14ac:dyDescent="0.25">
      <c r="A210" s="1"/>
      <c r="B210" s="5"/>
      <c r="C210" s="5"/>
      <c r="D210" s="5"/>
      <c r="E210" s="5"/>
      <c r="F210" s="18"/>
      <c r="G210" s="5"/>
      <c r="H210" s="17"/>
      <c r="I210" s="5"/>
      <c r="J210" s="5"/>
      <c r="K210" s="5"/>
      <c r="L210" s="5"/>
      <c r="M210" s="5"/>
      <c r="N210" s="5"/>
      <c r="O210" s="5"/>
      <c r="P210" s="368"/>
      <c r="Q210" s="362"/>
      <c r="R210" s="362"/>
      <c r="S210" s="362"/>
      <c r="T210" s="362"/>
      <c r="U210" s="362"/>
      <c r="V210" s="362"/>
      <c r="W210" s="362"/>
      <c r="X210" s="362"/>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6"/>
      <c r="CD210" s="6"/>
      <c r="CE210" s="6"/>
      <c r="CF210" s="6"/>
    </row>
    <row r="211" spans="1:84" x14ac:dyDescent="0.25">
      <c r="A211" s="1"/>
      <c r="B211" s="5"/>
      <c r="C211" s="5"/>
      <c r="D211" s="5"/>
      <c r="E211" s="5"/>
      <c r="F211" s="18"/>
      <c r="G211" s="5"/>
      <c r="H211" s="17"/>
      <c r="I211" s="5"/>
      <c r="J211" s="5"/>
      <c r="K211" s="5"/>
      <c r="L211" s="5"/>
      <c r="M211" s="5"/>
      <c r="N211" s="5"/>
      <c r="O211" s="5"/>
      <c r="P211" s="368"/>
      <c r="Q211" s="362"/>
      <c r="R211" s="362"/>
      <c r="S211" s="362"/>
      <c r="T211" s="362"/>
      <c r="U211" s="362"/>
      <c r="V211" s="362"/>
      <c r="W211" s="362"/>
      <c r="X211" s="362"/>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6"/>
      <c r="CD211" s="6"/>
      <c r="CE211" s="6"/>
      <c r="CF211" s="6"/>
    </row>
    <row r="212" spans="1:84" x14ac:dyDescent="0.25">
      <c r="A212" s="1"/>
      <c r="B212" s="5"/>
      <c r="C212" s="5"/>
      <c r="D212" s="5"/>
      <c r="E212" s="5"/>
      <c r="F212" s="18"/>
      <c r="G212" s="5"/>
      <c r="H212" s="17"/>
      <c r="I212" s="5"/>
      <c r="J212" s="5"/>
      <c r="K212" s="5"/>
      <c r="L212" s="5"/>
      <c r="M212" s="5"/>
      <c r="N212" s="5"/>
      <c r="O212" s="5"/>
      <c r="P212" s="368"/>
      <c r="Q212" s="362"/>
      <c r="R212" s="362"/>
      <c r="S212" s="362"/>
      <c r="T212" s="362"/>
      <c r="U212" s="362"/>
      <c r="V212" s="362"/>
      <c r="W212" s="362"/>
      <c r="X212" s="362"/>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6"/>
      <c r="CD212" s="6"/>
      <c r="CE212" s="6"/>
      <c r="CF212" s="6"/>
    </row>
    <row r="213" spans="1:84" x14ac:dyDescent="0.25">
      <c r="A213" s="1"/>
      <c r="B213" s="5"/>
      <c r="C213" s="5"/>
      <c r="D213" s="5"/>
      <c r="E213" s="5"/>
      <c r="F213" s="18"/>
      <c r="G213" s="5"/>
      <c r="H213" s="17"/>
      <c r="I213" s="5"/>
      <c r="J213" s="5"/>
      <c r="K213" s="5"/>
      <c r="L213" s="5"/>
      <c r="M213" s="5"/>
      <c r="N213" s="5"/>
      <c r="O213" s="5"/>
      <c r="P213" s="368"/>
      <c r="Q213" s="362"/>
      <c r="R213" s="362"/>
      <c r="S213" s="362"/>
      <c r="T213" s="362"/>
      <c r="U213" s="362"/>
      <c r="V213" s="362"/>
      <c r="W213" s="362"/>
      <c r="X213" s="362"/>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6"/>
      <c r="CD213" s="6"/>
      <c r="CE213" s="6"/>
      <c r="CF213" s="6"/>
    </row>
    <row r="214" spans="1:84" x14ac:dyDescent="0.25">
      <c r="A214" s="1"/>
      <c r="B214" s="5"/>
      <c r="C214" s="5"/>
      <c r="D214" s="5"/>
      <c r="E214" s="5"/>
      <c r="F214" s="18"/>
      <c r="G214" s="5"/>
      <c r="H214" s="17"/>
      <c r="I214" s="5"/>
      <c r="J214" s="5"/>
      <c r="K214" s="5"/>
      <c r="L214" s="5"/>
      <c r="M214" s="5"/>
      <c r="N214" s="5"/>
      <c r="O214" s="5"/>
      <c r="P214" s="368"/>
      <c r="Q214" s="362"/>
      <c r="R214" s="362"/>
      <c r="S214" s="362"/>
      <c r="T214" s="362"/>
      <c r="U214" s="362"/>
      <c r="V214" s="362"/>
      <c r="W214" s="362"/>
      <c r="X214" s="362"/>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6"/>
      <c r="CD214" s="6"/>
      <c r="CE214" s="6"/>
      <c r="CF214" s="6"/>
    </row>
    <row r="215" spans="1:84" x14ac:dyDescent="0.25">
      <c r="A215" s="1"/>
      <c r="B215" s="5"/>
      <c r="C215" s="5"/>
      <c r="D215" s="5"/>
      <c r="E215" s="5"/>
      <c r="F215" s="18"/>
      <c r="G215" s="5"/>
      <c r="H215" s="17"/>
      <c r="I215" s="5"/>
      <c r="J215" s="5"/>
      <c r="K215" s="5"/>
      <c r="L215" s="5"/>
      <c r="M215" s="5"/>
      <c r="N215" s="5"/>
      <c r="O215" s="5"/>
      <c r="P215" s="368"/>
      <c r="Q215" s="362"/>
      <c r="R215" s="362"/>
      <c r="S215" s="362"/>
      <c r="T215" s="362"/>
      <c r="U215" s="362"/>
      <c r="V215" s="362"/>
      <c r="W215" s="362"/>
      <c r="X215" s="362"/>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6"/>
      <c r="CD215" s="6"/>
      <c r="CE215" s="6"/>
      <c r="CF215" s="6"/>
    </row>
    <row r="216" spans="1:84" x14ac:dyDescent="0.25">
      <c r="A216" s="1"/>
      <c r="B216" s="5"/>
      <c r="C216" s="5"/>
      <c r="D216" s="5"/>
      <c r="E216" s="5"/>
      <c r="F216" s="18"/>
      <c r="G216" s="5"/>
      <c r="H216" s="17"/>
      <c r="I216" s="5"/>
      <c r="J216" s="5"/>
      <c r="K216" s="5"/>
      <c r="L216" s="5"/>
      <c r="M216" s="5"/>
      <c r="N216" s="5"/>
      <c r="O216" s="5"/>
      <c r="P216" s="368"/>
      <c r="Q216" s="362"/>
      <c r="R216" s="362"/>
      <c r="S216" s="362"/>
      <c r="T216" s="362"/>
      <c r="U216" s="362"/>
      <c r="V216" s="362"/>
      <c r="W216" s="362"/>
      <c r="X216" s="362"/>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6"/>
      <c r="CD216" s="6"/>
      <c r="CE216" s="6"/>
      <c r="CF216" s="6"/>
    </row>
    <row r="217" spans="1:84" x14ac:dyDescent="0.25">
      <c r="A217" s="1"/>
      <c r="B217" s="5"/>
      <c r="C217" s="5"/>
      <c r="D217" s="5"/>
      <c r="E217" s="5"/>
      <c r="F217" s="18"/>
      <c r="G217" s="5"/>
      <c r="H217" s="17"/>
      <c r="I217" s="5"/>
      <c r="J217" s="5"/>
      <c r="K217" s="5"/>
      <c r="L217" s="5"/>
      <c r="M217" s="5"/>
      <c r="N217" s="5"/>
      <c r="O217" s="5"/>
      <c r="P217" s="368"/>
      <c r="Q217" s="362"/>
      <c r="R217" s="362"/>
      <c r="S217" s="362"/>
      <c r="T217" s="362"/>
      <c r="U217" s="362"/>
      <c r="V217" s="362"/>
      <c r="W217" s="362"/>
      <c r="X217" s="362"/>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6"/>
      <c r="CD217" s="6"/>
      <c r="CE217" s="6"/>
      <c r="CF217" s="6"/>
    </row>
    <row r="218" spans="1:84" x14ac:dyDescent="0.25">
      <c r="A218" s="1"/>
      <c r="B218" s="5"/>
      <c r="C218" s="5"/>
      <c r="D218" s="5"/>
      <c r="E218" s="5"/>
      <c r="F218" s="18"/>
      <c r="G218" s="5"/>
      <c r="H218" s="17"/>
      <c r="I218" s="5"/>
      <c r="J218" s="5"/>
      <c r="K218" s="5"/>
      <c r="L218" s="5"/>
      <c r="M218" s="5"/>
      <c r="N218" s="5"/>
      <c r="O218" s="5"/>
      <c r="P218" s="368"/>
      <c r="Q218" s="362"/>
      <c r="R218" s="362"/>
      <c r="S218" s="362"/>
      <c r="T218" s="362"/>
      <c r="U218" s="362"/>
      <c r="V218" s="362"/>
      <c r="W218" s="362"/>
      <c r="X218" s="362"/>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6"/>
      <c r="CD218" s="6"/>
      <c r="CE218" s="6"/>
      <c r="CF218" s="6"/>
    </row>
    <row r="219" spans="1:84" x14ac:dyDescent="0.25">
      <c r="A219" s="1"/>
      <c r="B219" s="5"/>
      <c r="C219" s="5"/>
      <c r="D219" s="5"/>
      <c r="E219" s="5"/>
      <c r="F219" s="18"/>
      <c r="G219" s="5"/>
      <c r="H219" s="17"/>
      <c r="I219" s="5"/>
      <c r="J219" s="5"/>
      <c r="K219" s="5"/>
      <c r="L219" s="5"/>
      <c r="M219" s="5"/>
      <c r="N219" s="5"/>
      <c r="O219" s="5"/>
      <c r="P219" s="368"/>
      <c r="Q219" s="362"/>
      <c r="R219" s="362"/>
      <c r="S219" s="362"/>
      <c r="T219" s="362"/>
      <c r="U219" s="362"/>
      <c r="V219" s="362"/>
      <c r="W219" s="362"/>
      <c r="X219" s="362"/>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6"/>
      <c r="CD219" s="6"/>
      <c r="CE219" s="6"/>
      <c r="CF219" s="6"/>
    </row>
    <row r="220" spans="1:84" x14ac:dyDescent="0.25">
      <c r="A220" s="1"/>
      <c r="B220" s="5"/>
      <c r="C220" s="5"/>
      <c r="D220" s="5"/>
      <c r="E220" s="5"/>
      <c r="F220" s="18"/>
      <c r="G220" s="5"/>
      <c r="H220" s="17"/>
      <c r="I220" s="5"/>
      <c r="J220" s="5"/>
      <c r="K220" s="5"/>
      <c r="L220" s="5"/>
      <c r="M220" s="5"/>
      <c r="N220" s="5"/>
      <c r="O220" s="5"/>
      <c r="P220" s="368"/>
      <c r="Q220" s="362"/>
      <c r="R220" s="362"/>
      <c r="S220" s="362"/>
      <c r="T220" s="362"/>
      <c r="U220" s="362"/>
      <c r="V220" s="362"/>
      <c r="W220" s="362"/>
      <c r="X220" s="362"/>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6"/>
      <c r="CD220" s="6"/>
      <c r="CE220" s="6"/>
      <c r="CF220" s="6"/>
    </row>
    <row r="221" spans="1:84" x14ac:dyDescent="0.25">
      <c r="A221" s="1"/>
      <c r="B221" s="5"/>
      <c r="C221" s="5"/>
      <c r="D221" s="5"/>
      <c r="E221" s="5"/>
      <c r="F221" s="18"/>
      <c r="G221" s="5"/>
      <c r="H221" s="17"/>
      <c r="I221" s="5"/>
      <c r="J221" s="5"/>
      <c r="K221" s="5"/>
      <c r="L221" s="5"/>
      <c r="M221" s="5"/>
      <c r="N221" s="5"/>
      <c r="O221" s="5"/>
      <c r="P221" s="368"/>
      <c r="Q221" s="362"/>
      <c r="R221" s="362"/>
      <c r="S221" s="362"/>
      <c r="T221" s="362"/>
      <c r="U221" s="362"/>
      <c r="V221" s="362"/>
      <c r="W221" s="362"/>
      <c r="X221" s="362"/>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6"/>
      <c r="CD221" s="6"/>
      <c r="CE221" s="6"/>
      <c r="CF221" s="6"/>
    </row>
    <row r="222" spans="1:84" x14ac:dyDescent="0.25">
      <c r="A222" s="1"/>
      <c r="B222" s="5"/>
      <c r="C222" s="5"/>
      <c r="D222" s="5"/>
      <c r="E222" s="5"/>
      <c r="F222" s="18"/>
      <c r="G222" s="5"/>
      <c r="H222" s="17"/>
      <c r="I222" s="5"/>
      <c r="J222" s="5"/>
      <c r="K222" s="5"/>
      <c r="L222" s="5"/>
      <c r="M222" s="5"/>
      <c r="N222" s="5"/>
      <c r="O222" s="5"/>
      <c r="P222" s="368"/>
      <c r="Q222" s="362"/>
      <c r="R222" s="362"/>
      <c r="S222" s="362"/>
      <c r="T222" s="362"/>
      <c r="U222" s="362"/>
      <c r="V222" s="362"/>
      <c r="W222" s="362"/>
      <c r="X222" s="362"/>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6"/>
      <c r="CD222" s="6"/>
      <c r="CE222" s="6"/>
      <c r="CF222" s="6"/>
    </row>
    <row r="223" spans="1:84" x14ac:dyDescent="0.25">
      <c r="A223" s="1"/>
      <c r="B223" s="5"/>
      <c r="C223" s="5"/>
      <c r="D223" s="5"/>
      <c r="E223" s="5"/>
      <c r="F223" s="18"/>
      <c r="G223" s="5"/>
      <c r="H223" s="17"/>
      <c r="I223" s="5"/>
      <c r="J223" s="5"/>
      <c r="K223" s="5"/>
      <c r="L223" s="5"/>
      <c r="M223" s="5"/>
      <c r="N223" s="5"/>
      <c r="O223" s="5"/>
      <c r="P223" s="368"/>
      <c r="Q223" s="362"/>
      <c r="R223" s="362"/>
      <c r="S223" s="362"/>
      <c r="T223" s="362"/>
      <c r="U223" s="362"/>
      <c r="V223" s="362"/>
      <c r="W223" s="362"/>
      <c r="X223" s="362"/>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6"/>
      <c r="CD223" s="6"/>
      <c r="CE223" s="6"/>
      <c r="CF223" s="6"/>
    </row>
    <row r="224" spans="1:84" x14ac:dyDescent="0.25">
      <c r="A224" s="1"/>
      <c r="B224" s="5"/>
      <c r="C224" s="5"/>
      <c r="D224" s="5"/>
      <c r="E224" s="5"/>
      <c r="F224" s="18"/>
      <c r="G224" s="5"/>
      <c r="H224" s="17"/>
      <c r="I224" s="5"/>
      <c r="J224" s="5"/>
      <c r="K224" s="5"/>
      <c r="L224" s="5"/>
      <c r="M224" s="5"/>
      <c r="N224" s="5"/>
      <c r="O224" s="5"/>
      <c r="P224" s="368"/>
      <c r="Q224" s="362"/>
      <c r="R224" s="362"/>
      <c r="S224" s="362"/>
      <c r="T224" s="362"/>
      <c r="U224" s="362"/>
      <c r="V224" s="362"/>
      <c r="W224" s="362"/>
      <c r="X224" s="362"/>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6"/>
      <c r="CD224" s="6"/>
      <c r="CE224" s="6"/>
      <c r="CF224" s="6"/>
    </row>
    <row r="225" spans="1:84" x14ac:dyDescent="0.25">
      <c r="A225" s="1"/>
      <c r="B225" s="5"/>
      <c r="C225" s="5"/>
      <c r="D225" s="5"/>
      <c r="E225" s="5"/>
      <c r="F225" s="18"/>
      <c r="G225" s="5"/>
      <c r="H225" s="17"/>
      <c r="I225" s="5"/>
      <c r="J225" s="5"/>
      <c r="K225" s="5"/>
      <c r="L225" s="5"/>
      <c r="M225" s="5"/>
      <c r="N225" s="5"/>
      <c r="O225" s="5"/>
      <c r="P225" s="368"/>
      <c r="Q225" s="362"/>
      <c r="R225" s="362"/>
      <c r="S225" s="362"/>
      <c r="T225" s="362"/>
      <c r="U225" s="362"/>
      <c r="V225" s="362"/>
      <c r="W225" s="362"/>
      <c r="X225" s="362"/>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6"/>
      <c r="CD225" s="6"/>
      <c r="CE225" s="6"/>
      <c r="CF225" s="6"/>
    </row>
    <row r="226" spans="1:84" x14ac:dyDescent="0.25">
      <c r="A226" s="1"/>
      <c r="B226" s="5"/>
      <c r="C226" s="5"/>
      <c r="D226" s="5"/>
      <c r="E226" s="5"/>
      <c r="F226" s="18"/>
      <c r="G226" s="5"/>
      <c r="H226" s="17"/>
      <c r="I226" s="5"/>
      <c r="J226" s="5"/>
      <c r="K226" s="5"/>
      <c r="L226" s="5"/>
      <c r="M226" s="5"/>
      <c r="N226" s="5"/>
      <c r="O226" s="5"/>
      <c r="P226" s="368"/>
      <c r="Q226" s="362"/>
      <c r="R226" s="362"/>
      <c r="S226" s="362"/>
      <c r="T226" s="362"/>
      <c r="U226" s="362"/>
      <c r="V226" s="362"/>
      <c r="W226" s="362"/>
      <c r="X226" s="362"/>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6"/>
      <c r="CD226" s="6"/>
      <c r="CE226" s="6"/>
      <c r="CF226" s="6"/>
    </row>
    <row r="227" spans="1:84" x14ac:dyDescent="0.25">
      <c r="A227" s="1"/>
      <c r="B227" s="5"/>
      <c r="C227" s="5"/>
      <c r="D227" s="5"/>
      <c r="E227" s="5"/>
      <c r="F227" s="18"/>
      <c r="G227" s="5"/>
      <c r="H227" s="17"/>
      <c r="I227" s="5"/>
      <c r="J227" s="5"/>
      <c r="K227" s="5"/>
      <c r="L227" s="5"/>
      <c r="M227" s="5"/>
      <c r="N227" s="5"/>
      <c r="O227" s="5"/>
      <c r="P227" s="368"/>
      <c r="Q227" s="362"/>
      <c r="R227" s="362"/>
      <c r="S227" s="362"/>
      <c r="T227" s="362"/>
      <c r="U227" s="362"/>
      <c r="V227" s="362"/>
      <c r="W227" s="362"/>
      <c r="X227" s="362"/>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6"/>
      <c r="CD227" s="6"/>
      <c r="CE227" s="6"/>
      <c r="CF227" s="6"/>
    </row>
    <row r="228" spans="1:84" x14ac:dyDescent="0.25">
      <c r="A228" s="1"/>
      <c r="B228" s="5"/>
      <c r="C228" s="5"/>
      <c r="D228" s="5"/>
      <c r="E228" s="5"/>
      <c r="F228" s="18"/>
      <c r="G228" s="5"/>
      <c r="H228" s="17"/>
      <c r="I228" s="5"/>
      <c r="J228" s="5"/>
      <c r="K228" s="5"/>
      <c r="L228" s="5"/>
      <c r="M228" s="5"/>
      <c r="N228" s="5"/>
      <c r="O228" s="5"/>
      <c r="P228" s="368"/>
      <c r="Q228" s="362"/>
      <c r="R228" s="362"/>
      <c r="S228" s="362"/>
      <c r="T228" s="362"/>
      <c r="U228" s="362"/>
      <c r="V228" s="362"/>
      <c r="W228" s="362"/>
      <c r="X228" s="362"/>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6"/>
      <c r="CD228" s="6"/>
      <c r="CE228" s="6"/>
      <c r="CF228" s="6"/>
    </row>
    <row r="229" spans="1:84" x14ac:dyDescent="0.25">
      <c r="A229" s="1"/>
      <c r="B229" s="5"/>
      <c r="C229" s="5"/>
      <c r="D229" s="5"/>
      <c r="E229" s="5"/>
      <c r="F229" s="18"/>
      <c r="G229" s="5"/>
      <c r="H229" s="17"/>
      <c r="I229" s="5"/>
      <c r="J229" s="5"/>
      <c r="K229" s="5"/>
      <c r="L229" s="5"/>
      <c r="M229" s="5"/>
      <c r="N229" s="5"/>
      <c r="O229" s="5"/>
      <c r="P229" s="368"/>
      <c r="Q229" s="362"/>
      <c r="R229" s="362"/>
      <c r="S229" s="362"/>
      <c r="T229" s="362"/>
      <c r="U229" s="362"/>
      <c r="V229" s="362"/>
      <c r="W229" s="362"/>
      <c r="X229" s="362"/>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6"/>
      <c r="CD229" s="6"/>
      <c r="CE229" s="6"/>
      <c r="CF229" s="6"/>
    </row>
    <row r="230" spans="1:84" x14ac:dyDescent="0.25">
      <c r="A230" s="1"/>
      <c r="B230" s="5"/>
      <c r="C230" s="5"/>
      <c r="D230" s="5"/>
      <c r="E230" s="5"/>
      <c r="F230" s="18"/>
      <c r="G230" s="5"/>
      <c r="H230" s="17"/>
      <c r="I230" s="5"/>
      <c r="J230" s="5"/>
      <c r="K230" s="5"/>
      <c r="L230" s="5"/>
      <c r="M230" s="5"/>
      <c r="N230" s="5"/>
      <c r="O230" s="5"/>
      <c r="P230" s="368"/>
      <c r="Q230" s="362"/>
      <c r="R230" s="362"/>
      <c r="S230" s="362"/>
      <c r="T230" s="362"/>
      <c r="U230" s="362"/>
      <c r="V230" s="362"/>
      <c r="W230" s="362"/>
      <c r="X230" s="362"/>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6"/>
      <c r="CD230" s="6"/>
      <c r="CE230" s="6"/>
      <c r="CF230" s="6"/>
    </row>
    <row r="231" spans="1:84" x14ac:dyDescent="0.25">
      <c r="A231" s="1"/>
      <c r="B231" s="5"/>
      <c r="C231" s="5"/>
      <c r="D231" s="5"/>
      <c r="E231" s="5"/>
      <c r="F231" s="18"/>
      <c r="G231" s="5"/>
      <c r="H231" s="17"/>
      <c r="I231" s="5"/>
      <c r="J231" s="5"/>
      <c r="K231" s="5"/>
      <c r="L231" s="5"/>
      <c r="M231" s="5"/>
      <c r="N231" s="5"/>
      <c r="O231" s="5"/>
      <c r="P231" s="368"/>
      <c r="Q231" s="362"/>
      <c r="R231" s="362"/>
      <c r="S231" s="362"/>
      <c r="T231" s="362"/>
      <c r="U231" s="362"/>
      <c r="V231" s="362"/>
      <c r="W231" s="362"/>
      <c r="X231" s="362"/>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6"/>
      <c r="CD231" s="6"/>
      <c r="CE231" s="6"/>
      <c r="CF231" s="6"/>
    </row>
    <row r="232" spans="1:84" x14ac:dyDescent="0.25">
      <c r="A232" s="1"/>
      <c r="B232" s="5"/>
      <c r="C232" s="5"/>
      <c r="D232" s="5"/>
      <c r="E232" s="5"/>
      <c r="F232" s="18"/>
      <c r="G232" s="5"/>
      <c r="H232" s="17"/>
      <c r="I232" s="5"/>
      <c r="J232" s="5"/>
      <c r="K232" s="5"/>
      <c r="L232" s="5"/>
      <c r="M232" s="5"/>
      <c r="N232" s="5"/>
      <c r="O232" s="5"/>
      <c r="P232" s="368"/>
      <c r="Q232" s="362"/>
      <c r="R232" s="362"/>
      <c r="S232" s="362"/>
      <c r="T232" s="362"/>
      <c r="U232" s="362"/>
      <c r="V232" s="362"/>
      <c r="W232" s="362"/>
      <c r="X232" s="362"/>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6"/>
      <c r="CD232" s="6"/>
      <c r="CE232" s="6"/>
      <c r="CF232" s="6"/>
    </row>
    <row r="233" spans="1:84" x14ac:dyDescent="0.25">
      <c r="A233" s="1"/>
      <c r="B233" s="5"/>
      <c r="C233" s="5"/>
      <c r="D233" s="5"/>
      <c r="E233" s="5"/>
      <c r="F233" s="18"/>
      <c r="G233" s="5"/>
      <c r="H233" s="17"/>
      <c r="I233" s="5"/>
      <c r="J233" s="5"/>
      <c r="K233" s="5"/>
      <c r="L233" s="5"/>
      <c r="M233" s="5"/>
      <c r="N233" s="5"/>
      <c r="O233" s="5"/>
      <c r="P233" s="368"/>
      <c r="Q233" s="362"/>
      <c r="R233" s="362"/>
      <c r="S233" s="362"/>
      <c r="T233" s="362"/>
      <c r="U233" s="362"/>
      <c r="V233" s="362"/>
      <c r="W233" s="362"/>
      <c r="X233" s="362"/>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6"/>
      <c r="CD233" s="6"/>
      <c r="CE233" s="6"/>
      <c r="CF233" s="6"/>
    </row>
    <row r="234" spans="1:84" x14ac:dyDescent="0.25">
      <c r="A234" s="1"/>
      <c r="B234" s="5"/>
      <c r="C234" s="5"/>
      <c r="D234" s="5"/>
      <c r="E234" s="5"/>
      <c r="F234" s="18"/>
      <c r="G234" s="5"/>
      <c r="H234" s="17"/>
      <c r="I234" s="5"/>
      <c r="J234" s="5"/>
      <c r="K234" s="5"/>
      <c r="L234" s="5"/>
      <c r="M234" s="5"/>
      <c r="N234" s="5"/>
      <c r="O234" s="5"/>
      <c r="P234" s="368"/>
      <c r="Q234" s="362"/>
      <c r="R234" s="362"/>
      <c r="S234" s="362"/>
      <c r="T234" s="362"/>
      <c r="U234" s="362"/>
      <c r="V234" s="362"/>
      <c r="W234" s="362"/>
      <c r="X234" s="362"/>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6"/>
      <c r="CD234" s="6"/>
      <c r="CE234" s="6"/>
      <c r="CF234" s="6"/>
    </row>
    <row r="235" spans="1:84" x14ac:dyDescent="0.25">
      <c r="A235" s="1"/>
      <c r="B235" s="5"/>
      <c r="C235" s="5"/>
      <c r="D235" s="5"/>
      <c r="E235" s="5"/>
      <c r="F235" s="18"/>
      <c r="G235" s="5"/>
      <c r="H235" s="17"/>
      <c r="I235" s="5"/>
      <c r="J235" s="5"/>
      <c r="K235" s="5"/>
      <c r="L235" s="5"/>
      <c r="M235" s="5"/>
      <c r="N235" s="5"/>
      <c r="O235" s="5"/>
      <c r="P235" s="368"/>
      <c r="Q235" s="362"/>
      <c r="R235" s="362"/>
      <c r="S235" s="362"/>
      <c r="T235" s="362"/>
      <c r="U235" s="362"/>
      <c r="V235" s="362"/>
      <c r="W235" s="362"/>
      <c r="X235" s="362"/>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6"/>
      <c r="CD235" s="6"/>
      <c r="CE235" s="6"/>
      <c r="CF235" s="6"/>
    </row>
    <row r="236" spans="1:84" x14ac:dyDescent="0.25">
      <c r="A236" s="1"/>
      <c r="B236" s="5"/>
      <c r="C236" s="5"/>
      <c r="D236" s="5"/>
      <c r="E236" s="5"/>
      <c r="F236" s="18"/>
      <c r="G236" s="5"/>
      <c r="H236" s="17"/>
      <c r="I236" s="5"/>
      <c r="J236" s="5"/>
      <c r="K236" s="5"/>
      <c r="L236" s="5"/>
      <c r="M236" s="5"/>
      <c r="N236" s="5"/>
      <c r="O236" s="5"/>
      <c r="P236" s="368"/>
      <c r="Q236" s="362"/>
      <c r="R236" s="362"/>
      <c r="S236" s="362"/>
      <c r="T236" s="362"/>
      <c r="U236" s="362"/>
      <c r="V236" s="362"/>
      <c r="W236" s="362"/>
      <c r="X236" s="362"/>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6"/>
      <c r="CD236" s="6"/>
      <c r="CE236" s="6"/>
      <c r="CF236" s="6"/>
    </row>
    <row r="237" spans="1:84" x14ac:dyDescent="0.25">
      <c r="A237" s="1"/>
      <c r="B237" s="5"/>
      <c r="C237" s="5"/>
      <c r="D237" s="5"/>
      <c r="E237" s="5"/>
      <c r="F237" s="18"/>
      <c r="G237" s="5"/>
      <c r="H237" s="17"/>
      <c r="I237" s="5"/>
      <c r="J237" s="5"/>
      <c r="K237" s="5"/>
      <c r="L237" s="5"/>
      <c r="M237" s="5"/>
      <c r="N237" s="5"/>
      <c r="O237" s="5"/>
      <c r="P237" s="368"/>
      <c r="Q237" s="362"/>
      <c r="R237" s="362"/>
      <c r="S237" s="362"/>
      <c r="T237" s="362"/>
      <c r="U237" s="362"/>
      <c r="V237" s="362"/>
      <c r="W237" s="362"/>
      <c r="X237" s="362"/>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6"/>
      <c r="CD237" s="6"/>
      <c r="CE237" s="6"/>
      <c r="CF237" s="6"/>
    </row>
    <row r="238" spans="1:84" x14ac:dyDescent="0.25">
      <c r="A238" s="1"/>
      <c r="B238" s="5"/>
      <c r="C238" s="5"/>
      <c r="D238" s="5"/>
      <c r="E238" s="5"/>
      <c r="F238" s="18"/>
      <c r="G238" s="5"/>
      <c r="H238" s="17"/>
      <c r="I238" s="5"/>
      <c r="J238" s="5"/>
      <c r="K238" s="5"/>
      <c r="L238" s="5"/>
      <c r="M238" s="5"/>
      <c r="N238" s="5"/>
      <c r="O238" s="5"/>
      <c r="P238" s="368"/>
      <c r="Q238" s="362"/>
      <c r="R238" s="362"/>
      <c r="S238" s="362"/>
      <c r="T238" s="362"/>
      <c r="U238" s="362"/>
      <c r="V238" s="362"/>
      <c r="W238" s="362"/>
      <c r="X238" s="362"/>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6"/>
      <c r="CD238" s="6"/>
      <c r="CE238" s="6"/>
      <c r="CF238" s="6"/>
    </row>
    <row r="239" spans="1:84" x14ac:dyDescent="0.25">
      <c r="A239" s="1"/>
      <c r="B239" s="5"/>
      <c r="C239" s="5"/>
      <c r="D239" s="5"/>
      <c r="E239" s="5"/>
      <c r="F239" s="18"/>
      <c r="G239" s="5"/>
      <c r="H239" s="17"/>
      <c r="I239" s="5"/>
      <c r="J239" s="5"/>
      <c r="K239" s="5"/>
      <c r="L239" s="5"/>
      <c r="M239" s="5"/>
      <c r="N239" s="5"/>
      <c r="O239" s="5"/>
      <c r="P239" s="368"/>
      <c r="Q239" s="362"/>
      <c r="R239" s="362"/>
      <c r="S239" s="362"/>
      <c r="T239" s="362"/>
      <c r="U239" s="362"/>
      <c r="V239" s="362"/>
      <c r="W239" s="362"/>
      <c r="X239" s="362"/>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6"/>
      <c r="CD239" s="6"/>
      <c r="CE239" s="6"/>
      <c r="CF239" s="6"/>
    </row>
    <row r="240" spans="1:84" x14ac:dyDescent="0.25">
      <c r="A240" s="1"/>
      <c r="B240" s="5"/>
      <c r="C240" s="5"/>
      <c r="D240" s="5"/>
      <c r="E240" s="5"/>
      <c r="F240" s="18"/>
      <c r="G240" s="5"/>
      <c r="H240" s="17"/>
      <c r="I240" s="5"/>
      <c r="J240" s="5"/>
      <c r="K240" s="5"/>
      <c r="L240" s="5"/>
      <c r="M240" s="5"/>
      <c r="N240" s="5"/>
      <c r="O240" s="5"/>
      <c r="P240" s="368"/>
      <c r="Q240" s="362"/>
      <c r="R240" s="362"/>
      <c r="S240" s="362"/>
      <c r="T240" s="362"/>
      <c r="U240" s="362"/>
      <c r="V240" s="362"/>
      <c r="W240" s="362"/>
      <c r="X240" s="362"/>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6"/>
      <c r="CD240" s="6"/>
      <c r="CE240" s="6"/>
      <c r="CF240" s="6"/>
    </row>
    <row r="241" spans="1:84" x14ac:dyDescent="0.25">
      <c r="A241" s="1"/>
      <c r="B241" s="5"/>
      <c r="C241" s="5"/>
      <c r="D241" s="5"/>
      <c r="E241" s="5"/>
      <c r="F241" s="18"/>
      <c r="G241" s="5"/>
      <c r="H241" s="17"/>
      <c r="I241" s="5"/>
      <c r="J241" s="5"/>
      <c r="K241" s="5"/>
      <c r="L241" s="5"/>
      <c r="M241" s="5"/>
      <c r="N241" s="5"/>
      <c r="O241" s="5"/>
      <c r="P241" s="368"/>
      <c r="Q241" s="362"/>
      <c r="R241" s="362"/>
      <c r="S241" s="362"/>
      <c r="T241" s="362"/>
      <c r="U241" s="362"/>
      <c r="V241" s="362"/>
      <c r="W241" s="362"/>
      <c r="X241" s="362"/>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6"/>
      <c r="CD241" s="6"/>
      <c r="CE241" s="6"/>
      <c r="CF241" s="6"/>
    </row>
    <row r="242" spans="1:84" x14ac:dyDescent="0.25">
      <c r="A242" s="1"/>
      <c r="B242" s="5"/>
      <c r="C242" s="5"/>
      <c r="D242" s="5"/>
      <c r="E242" s="5"/>
      <c r="F242" s="18"/>
      <c r="G242" s="5"/>
      <c r="H242" s="17"/>
      <c r="I242" s="5"/>
      <c r="J242" s="5"/>
      <c r="K242" s="5"/>
      <c r="L242" s="5"/>
      <c r="M242" s="5"/>
      <c r="N242" s="5"/>
      <c r="O242" s="5"/>
      <c r="P242" s="368"/>
      <c r="Q242" s="362"/>
      <c r="R242" s="362"/>
      <c r="S242" s="362"/>
      <c r="T242" s="362"/>
      <c r="U242" s="362"/>
      <c r="V242" s="362"/>
      <c r="W242" s="362"/>
      <c r="X242" s="362"/>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6"/>
      <c r="CD242" s="6"/>
      <c r="CE242" s="6"/>
      <c r="CF242" s="6"/>
    </row>
    <row r="243" spans="1:84" x14ac:dyDescent="0.25">
      <c r="A243" s="1"/>
      <c r="B243" s="5"/>
      <c r="C243" s="5"/>
      <c r="D243" s="5"/>
      <c r="E243" s="5"/>
      <c r="F243" s="18"/>
      <c r="G243" s="5"/>
      <c r="H243" s="17"/>
      <c r="I243" s="5"/>
      <c r="J243" s="5"/>
      <c r="K243" s="5"/>
      <c r="L243" s="5"/>
      <c r="M243" s="5"/>
      <c r="N243" s="5"/>
      <c r="O243" s="5"/>
      <c r="P243" s="368"/>
      <c r="Q243" s="362"/>
      <c r="R243" s="362"/>
      <c r="S243" s="362"/>
      <c r="T243" s="362"/>
      <c r="U243" s="362"/>
      <c r="V243" s="362"/>
      <c r="W243" s="362"/>
      <c r="X243" s="362"/>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6"/>
      <c r="CD243" s="6"/>
      <c r="CE243" s="6"/>
      <c r="CF243" s="6"/>
    </row>
    <row r="244" spans="1:84" x14ac:dyDescent="0.25">
      <c r="A244" s="1"/>
      <c r="B244" s="5"/>
      <c r="C244" s="5"/>
      <c r="D244" s="5"/>
      <c r="E244" s="5"/>
      <c r="F244" s="18"/>
      <c r="G244" s="5"/>
      <c r="H244" s="17"/>
      <c r="I244" s="5"/>
      <c r="J244" s="5"/>
      <c r="K244" s="5"/>
      <c r="L244" s="5"/>
      <c r="M244" s="5"/>
      <c r="N244" s="5"/>
      <c r="O244" s="5"/>
      <c r="P244" s="368"/>
      <c r="Q244" s="362"/>
      <c r="R244" s="362"/>
      <c r="S244" s="362"/>
      <c r="T244" s="362"/>
      <c r="U244" s="362"/>
      <c r="V244" s="362"/>
      <c r="W244" s="362"/>
      <c r="X244" s="362"/>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6"/>
      <c r="CD244" s="6"/>
      <c r="CE244" s="6"/>
      <c r="CF244" s="6"/>
    </row>
    <row r="245" spans="1:84" x14ac:dyDescent="0.25">
      <c r="A245" s="1"/>
      <c r="B245" s="5"/>
      <c r="C245" s="5"/>
      <c r="D245" s="5"/>
      <c r="E245" s="5"/>
      <c r="F245" s="18"/>
      <c r="G245" s="5"/>
      <c r="H245" s="17"/>
      <c r="I245" s="5"/>
      <c r="J245" s="5"/>
      <c r="K245" s="5"/>
      <c r="L245" s="5"/>
      <c r="M245" s="5"/>
      <c r="N245" s="5"/>
      <c r="O245" s="5"/>
      <c r="P245" s="368"/>
      <c r="Q245" s="362"/>
      <c r="R245" s="362"/>
      <c r="S245" s="362"/>
      <c r="T245" s="362"/>
      <c r="U245" s="362"/>
      <c r="V245" s="362"/>
      <c r="W245" s="362"/>
      <c r="X245" s="362"/>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6"/>
      <c r="CD245" s="6"/>
      <c r="CE245" s="6"/>
      <c r="CF245" s="6"/>
    </row>
    <row r="246" spans="1:84" x14ac:dyDescent="0.25">
      <c r="A246" s="1"/>
      <c r="B246" s="5"/>
      <c r="C246" s="5"/>
      <c r="D246" s="5"/>
      <c r="E246" s="5"/>
      <c r="F246" s="18"/>
      <c r="G246" s="5"/>
      <c r="H246" s="17"/>
      <c r="I246" s="5"/>
      <c r="J246" s="5"/>
      <c r="K246" s="5"/>
      <c r="L246" s="5"/>
      <c r="M246" s="5"/>
      <c r="N246" s="5"/>
      <c r="O246" s="5"/>
      <c r="P246" s="368"/>
      <c r="Q246" s="362"/>
      <c r="R246" s="362"/>
      <c r="S246" s="362"/>
      <c r="T246" s="362"/>
      <c r="U246" s="362"/>
      <c r="V246" s="362"/>
      <c r="W246" s="362"/>
      <c r="X246" s="362"/>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6"/>
      <c r="CD246" s="6"/>
      <c r="CE246" s="6"/>
      <c r="CF246" s="6"/>
    </row>
    <row r="247" spans="1:84" x14ac:dyDescent="0.25">
      <c r="A247" s="1"/>
      <c r="B247" s="5"/>
      <c r="C247" s="5"/>
      <c r="D247" s="5"/>
      <c r="E247" s="5"/>
      <c r="F247" s="18"/>
      <c r="G247" s="5"/>
      <c r="H247" s="17"/>
      <c r="I247" s="5"/>
      <c r="J247" s="5"/>
      <c r="K247" s="5"/>
      <c r="L247" s="5"/>
      <c r="M247" s="5"/>
      <c r="N247" s="5"/>
      <c r="O247" s="5"/>
      <c r="P247" s="368"/>
      <c r="Q247" s="362"/>
      <c r="R247" s="362"/>
      <c r="S247" s="362"/>
      <c r="T247" s="362"/>
      <c r="U247" s="362"/>
      <c r="V247" s="362"/>
      <c r="W247" s="362"/>
      <c r="X247" s="362"/>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6"/>
      <c r="CD247" s="6"/>
      <c r="CE247" s="6"/>
      <c r="CF247" s="6"/>
    </row>
    <row r="248" spans="1:84" x14ac:dyDescent="0.25">
      <c r="A248" s="1"/>
      <c r="B248" s="5"/>
      <c r="C248" s="5"/>
      <c r="D248" s="5"/>
      <c r="E248" s="5"/>
      <c r="F248" s="18"/>
      <c r="G248" s="5"/>
      <c r="H248" s="17"/>
      <c r="I248" s="5"/>
      <c r="J248" s="5"/>
      <c r="K248" s="5"/>
      <c r="L248" s="5"/>
      <c r="M248" s="5"/>
      <c r="N248" s="5"/>
      <c r="O248" s="5"/>
      <c r="P248" s="368"/>
      <c r="Q248" s="362"/>
      <c r="R248" s="362"/>
      <c r="S248" s="362"/>
      <c r="T248" s="362"/>
      <c r="U248" s="362"/>
      <c r="V248" s="362"/>
      <c r="W248" s="362"/>
      <c r="X248" s="362"/>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6"/>
      <c r="CD248" s="6"/>
      <c r="CE248" s="6"/>
      <c r="CF248" s="6"/>
    </row>
    <row r="249" spans="1:84" x14ac:dyDescent="0.25">
      <c r="A249" s="1"/>
      <c r="B249" s="5"/>
      <c r="C249" s="5"/>
      <c r="D249" s="5"/>
      <c r="E249" s="5"/>
      <c r="F249" s="18"/>
      <c r="G249" s="5"/>
      <c r="H249" s="17"/>
      <c r="I249" s="5"/>
      <c r="J249" s="5"/>
      <c r="K249" s="5"/>
      <c r="L249" s="5"/>
      <c r="M249" s="5"/>
      <c r="N249" s="5"/>
      <c r="O249" s="5"/>
      <c r="P249" s="368"/>
      <c r="Q249" s="362"/>
      <c r="R249" s="362"/>
      <c r="S249" s="362"/>
      <c r="T249" s="362"/>
      <c r="U249" s="362"/>
      <c r="V249" s="362"/>
      <c r="W249" s="362"/>
      <c r="X249" s="362"/>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6"/>
      <c r="CD249" s="6"/>
      <c r="CE249" s="6"/>
      <c r="CF249" s="6"/>
    </row>
    <row r="250" spans="1:84" x14ac:dyDescent="0.25">
      <c r="A250" s="1"/>
      <c r="B250" s="5"/>
      <c r="C250" s="5"/>
      <c r="D250" s="5"/>
      <c r="E250" s="5"/>
      <c r="F250" s="18"/>
      <c r="G250" s="5"/>
      <c r="H250" s="17"/>
      <c r="I250" s="5"/>
      <c r="J250" s="5"/>
      <c r="K250" s="5"/>
      <c r="L250" s="5"/>
      <c r="M250" s="5"/>
      <c r="N250" s="5"/>
      <c r="O250" s="5"/>
      <c r="P250" s="368"/>
      <c r="Q250" s="362"/>
      <c r="R250" s="362"/>
      <c r="S250" s="362"/>
      <c r="T250" s="362"/>
      <c r="U250" s="362"/>
      <c r="V250" s="362"/>
      <c r="W250" s="362"/>
      <c r="X250" s="362"/>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6"/>
      <c r="CD250" s="6"/>
      <c r="CE250" s="6"/>
      <c r="CF250" s="6"/>
    </row>
    <row r="251" spans="1:84" x14ac:dyDescent="0.25">
      <c r="A251" s="1"/>
      <c r="B251" s="5"/>
      <c r="C251" s="5"/>
      <c r="D251" s="5"/>
      <c r="E251" s="5"/>
      <c r="F251" s="18"/>
      <c r="G251" s="5"/>
      <c r="H251" s="17"/>
      <c r="I251" s="5"/>
      <c r="J251" s="5"/>
      <c r="K251" s="5"/>
      <c r="L251" s="5"/>
      <c r="M251" s="5"/>
      <c r="N251" s="5"/>
      <c r="O251" s="5"/>
      <c r="P251" s="368"/>
      <c r="Q251" s="362"/>
      <c r="R251" s="362"/>
      <c r="S251" s="362"/>
      <c r="T251" s="362"/>
      <c r="U251" s="362"/>
      <c r="V251" s="362"/>
      <c r="W251" s="362"/>
      <c r="X251" s="362"/>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6"/>
      <c r="CD251" s="6"/>
      <c r="CE251" s="6"/>
      <c r="CF251" s="6"/>
    </row>
    <row r="252" spans="1:84" x14ac:dyDescent="0.25">
      <c r="A252" s="1"/>
      <c r="B252" s="5"/>
      <c r="C252" s="5"/>
      <c r="D252" s="5"/>
      <c r="E252" s="5"/>
      <c r="F252" s="18"/>
      <c r="G252" s="5"/>
      <c r="H252" s="17"/>
      <c r="I252" s="5"/>
      <c r="J252" s="5"/>
      <c r="K252" s="5"/>
      <c r="L252" s="5"/>
      <c r="M252" s="5"/>
      <c r="N252" s="5"/>
      <c r="O252" s="5"/>
      <c r="P252" s="368"/>
      <c r="Q252" s="362"/>
      <c r="R252" s="362"/>
      <c r="S252" s="362"/>
      <c r="T252" s="362"/>
      <c r="U252" s="362"/>
      <c r="V252" s="362"/>
      <c r="W252" s="362"/>
      <c r="X252" s="362"/>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6"/>
      <c r="CD252" s="6"/>
      <c r="CE252" s="6"/>
      <c r="CF252" s="6"/>
    </row>
    <row r="253" spans="1:84" x14ac:dyDescent="0.25">
      <c r="A253" s="1"/>
      <c r="B253" s="5"/>
      <c r="C253" s="5"/>
      <c r="D253" s="5"/>
      <c r="E253" s="5"/>
      <c r="F253" s="18"/>
      <c r="G253" s="5"/>
      <c r="H253" s="17"/>
      <c r="I253" s="5"/>
      <c r="J253" s="5"/>
      <c r="K253" s="5"/>
      <c r="L253" s="5"/>
      <c r="M253" s="5"/>
      <c r="N253" s="5"/>
      <c r="O253" s="5"/>
      <c r="P253" s="368"/>
      <c r="Q253" s="362"/>
      <c r="R253" s="362"/>
      <c r="S253" s="362"/>
      <c r="T253" s="362"/>
      <c r="U253" s="362"/>
      <c r="V253" s="362"/>
      <c r="W253" s="362"/>
      <c r="X253" s="362"/>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6"/>
      <c r="CD253" s="6"/>
      <c r="CE253" s="6"/>
      <c r="CF253" s="6"/>
    </row>
    <row r="254" spans="1:84" x14ac:dyDescent="0.25">
      <c r="A254" s="1"/>
      <c r="B254" s="5"/>
      <c r="C254" s="5"/>
      <c r="D254" s="5"/>
      <c r="E254" s="5"/>
      <c r="F254" s="18"/>
      <c r="G254" s="5"/>
      <c r="H254" s="17"/>
      <c r="I254" s="5"/>
      <c r="J254" s="5"/>
      <c r="K254" s="5"/>
      <c r="L254" s="5"/>
      <c r="M254" s="5"/>
      <c r="N254" s="5"/>
      <c r="O254" s="5"/>
      <c r="P254" s="368"/>
      <c r="Q254" s="362"/>
      <c r="R254" s="362"/>
      <c r="S254" s="362"/>
      <c r="T254" s="362"/>
      <c r="U254" s="362"/>
      <c r="V254" s="362"/>
      <c r="W254" s="362"/>
      <c r="X254" s="362"/>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6"/>
      <c r="CD254" s="6"/>
      <c r="CE254" s="6"/>
      <c r="CF254" s="6"/>
    </row>
    <row r="255" spans="1:84" x14ac:dyDescent="0.25">
      <c r="A255" s="1"/>
      <c r="B255" s="5"/>
      <c r="C255" s="5"/>
      <c r="D255" s="5"/>
      <c r="E255" s="5"/>
      <c r="F255" s="18"/>
      <c r="G255" s="5"/>
      <c r="H255" s="17"/>
      <c r="I255" s="5"/>
      <c r="J255" s="5"/>
      <c r="K255" s="5"/>
      <c r="L255" s="5"/>
      <c r="M255" s="5"/>
      <c r="N255" s="5"/>
      <c r="O255" s="5"/>
      <c r="P255" s="368"/>
      <c r="Q255" s="362"/>
      <c r="R255" s="362"/>
      <c r="S255" s="362"/>
      <c r="T255" s="362"/>
      <c r="U255" s="362"/>
      <c r="V255" s="362"/>
      <c r="W255" s="362"/>
      <c r="X255" s="362"/>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6"/>
      <c r="CD255" s="6"/>
      <c r="CE255" s="6"/>
      <c r="CF255" s="6"/>
    </row>
    <row r="256" spans="1:84" x14ac:dyDescent="0.25">
      <c r="A256" s="1"/>
      <c r="B256" s="5"/>
      <c r="C256" s="5"/>
      <c r="D256" s="5"/>
      <c r="E256" s="5"/>
      <c r="F256" s="18"/>
      <c r="G256" s="5"/>
      <c r="H256" s="17"/>
      <c r="I256" s="5"/>
      <c r="J256" s="5"/>
      <c r="K256" s="5"/>
      <c r="L256" s="5"/>
      <c r="M256" s="5"/>
      <c r="N256" s="5"/>
      <c r="O256" s="5"/>
      <c r="P256" s="368"/>
      <c r="Q256" s="362"/>
      <c r="R256" s="362"/>
      <c r="S256" s="362"/>
      <c r="T256" s="362"/>
      <c r="U256" s="362"/>
      <c r="V256" s="362"/>
      <c r="W256" s="362"/>
      <c r="X256" s="362"/>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6"/>
      <c r="CD256" s="6"/>
      <c r="CE256" s="6"/>
      <c r="CF256" s="6"/>
    </row>
    <row r="257" spans="1:84" x14ac:dyDescent="0.25">
      <c r="A257" s="1"/>
      <c r="B257" s="5"/>
      <c r="C257" s="5"/>
      <c r="D257" s="5"/>
      <c r="E257" s="5"/>
      <c r="F257" s="18"/>
      <c r="G257" s="5"/>
      <c r="H257" s="17"/>
      <c r="I257" s="5"/>
      <c r="J257" s="5"/>
      <c r="K257" s="5"/>
      <c r="L257" s="5"/>
      <c r="M257" s="5"/>
      <c r="N257" s="5"/>
      <c r="O257" s="5"/>
      <c r="P257" s="368"/>
      <c r="Q257" s="362"/>
      <c r="R257" s="362"/>
      <c r="S257" s="362"/>
      <c r="T257" s="362"/>
      <c r="U257" s="362"/>
      <c r="V257" s="362"/>
      <c r="W257" s="362"/>
      <c r="X257" s="362"/>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6"/>
      <c r="CD257" s="6"/>
      <c r="CE257" s="6"/>
      <c r="CF257" s="6"/>
    </row>
    <row r="258" spans="1:84" x14ac:dyDescent="0.25">
      <c r="A258" s="1"/>
      <c r="B258" s="5"/>
      <c r="C258" s="5"/>
      <c r="D258" s="5"/>
      <c r="E258" s="5"/>
      <c r="F258" s="18"/>
      <c r="G258" s="5"/>
      <c r="H258" s="17"/>
      <c r="I258" s="5"/>
      <c r="J258" s="5"/>
      <c r="K258" s="5"/>
      <c r="L258" s="5"/>
      <c r="M258" s="5"/>
      <c r="N258" s="5"/>
      <c r="O258" s="5"/>
      <c r="P258" s="368"/>
      <c r="Q258" s="362"/>
      <c r="R258" s="362"/>
      <c r="S258" s="362"/>
      <c r="T258" s="362"/>
      <c r="U258" s="362"/>
      <c r="V258" s="362"/>
      <c r="W258" s="362"/>
      <c r="X258" s="362"/>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6"/>
      <c r="CD258" s="6"/>
      <c r="CE258" s="6"/>
      <c r="CF258" s="6"/>
    </row>
    <row r="259" spans="1:84" x14ac:dyDescent="0.25">
      <c r="A259" s="1"/>
      <c r="B259" s="5"/>
      <c r="C259" s="5"/>
      <c r="D259" s="5"/>
      <c r="E259" s="5"/>
      <c r="F259" s="18"/>
      <c r="G259" s="5"/>
      <c r="H259" s="17"/>
      <c r="I259" s="5"/>
      <c r="J259" s="5"/>
      <c r="K259" s="5"/>
      <c r="L259" s="5"/>
      <c r="M259" s="5"/>
      <c r="N259" s="5"/>
      <c r="O259" s="5"/>
      <c r="P259" s="368"/>
      <c r="Q259" s="362"/>
      <c r="R259" s="362"/>
      <c r="S259" s="362"/>
      <c r="T259" s="362"/>
      <c r="U259" s="362"/>
      <c r="V259" s="362"/>
      <c r="W259" s="362"/>
      <c r="X259" s="362"/>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6"/>
      <c r="CD259" s="6"/>
      <c r="CE259" s="6"/>
      <c r="CF259" s="6"/>
    </row>
    <row r="260" spans="1:84" x14ac:dyDescent="0.25">
      <c r="A260" s="1"/>
      <c r="B260" s="5"/>
      <c r="C260" s="5"/>
      <c r="D260" s="5"/>
      <c r="E260" s="5"/>
      <c r="F260" s="18"/>
      <c r="G260" s="5"/>
      <c r="H260" s="17"/>
      <c r="I260" s="5"/>
      <c r="J260" s="5"/>
      <c r="K260" s="5"/>
      <c r="L260" s="5"/>
      <c r="M260" s="5"/>
      <c r="N260" s="5"/>
      <c r="O260" s="5"/>
      <c r="P260" s="368"/>
      <c r="Q260" s="362"/>
      <c r="R260" s="362"/>
      <c r="S260" s="362"/>
      <c r="T260" s="362"/>
      <c r="U260" s="362"/>
      <c r="V260" s="362"/>
      <c r="W260" s="362"/>
      <c r="X260" s="362"/>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6"/>
      <c r="CD260" s="6"/>
      <c r="CE260" s="6"/>
      <c r="CF260" s="6"/>
    </row>
    <row r="261" spans="1:84" x14ac:dyDescent="0.25">
      <c r="A261" s="1"/>
      <c r="B261" s="5"/>
      <c r="C261" s="5"/>
      <c r="D261" s="5"/>
      <c r="E261" s="5"/>
      <c r="F261" s="18"/>
      <c r="G261" s="5"/>
      <c r="H261" s="17"/>
      <c r="I261" s="5"/>
      <c r="J261" s="5"/>
      <c r="K261" s="5"/>
      <c r="L261" s="5"/>
      <c r="M261" s="5"/>
      <c r="N261" s="5"/>
      <c r="O261" s="5"/>
      <c r="P261" s="368"/>
      <c r="Q261" s="362"/>
      <c r="R261" s="362"/>
      <c r="S261" s="362"/>
      <c r="T261" s="362"/>
      <c r="U261" s="362"/>
      <c r="V261" s="362"/>
      <c r="W261" s="362"/>
      <c r="X261" s="362"/>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6"/>
      <c r="CD261" s="6"/>
      <c r="CE261" s="6"/>
      <c r="CF261" s="6"/>
    </row>
    <row r="262" spans="1:84" x14ac:dyDescent="0.25">
      <c r="A262" s="1"/>
      <c r="B262" s="5"/>
      <c r="C262" s="5"/>
      <c r="D262" s="5"/>
      <c r="E262" s="5"/>
      <c r="F262" s="18"/>
      <c r="G262" s="5"/>
      <c r="H262" s="17"/>
      <c r="I262" s="5"/>
      <c r="J262" s="5"/>
      <c r="K262" s="5"/>
      <c r="L262" s="5"/>
      <c r="M262" s="5"/>
      <c r="N262" s="5"/>
      <c r="O262" s="5"/>
      <c r="P262" s="368"/>
      <c r="Q262" s="362"/>
      <c r="R262" s="362"/>
      <c r="S262" s="362"/>
      <c r="T262" s="362"/>
      <c r="U262" s="362"/>
      <c r="V262" s="362"/>
      <c r="W262" s="362"/>
      <c r="X262" s="362"/>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6"/>
      <c r="CD262" s="6"/>
      <c r="CE262" s="6"/>
      <c r="CF262" s="6"/>
    </row>
    <row r="263" spans="1:84" x14ac:dyDescent="0.25">
      <c r="A263" s="1"/>
      <c r="B263" s="5"/>
      <c r="C263" s="5"/>
      <c r="D263" s="5"/>
      <c r="E263" s="5"/>
      <c r="F263" s="18"/>
      <c r="G263" s="5"/>
      <c r="H263" s="17"/>
      <c r="I263" s="5"/>
      <c r="J263" s="5"/>
      <c r="K263" s="5"/>
      <c r="L263" s="5"/>
      <c r="M263" s="5"/>
      <c r="N263" s="5"/>
      <c r="O263" s="5"/>
      <c r="P263" s="368"/>
      <c r="Q263" s="362"/>
      <c r="R263" s="362"/>
      <c r="S263" s="362"/>
      <c r="T263" s="362"/>
      <c r="U263" s="362"/>
      <c r="V263" s="362"/>
      <c r="W263" s="362"/>
      <c r="X263" s="362"/>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6"/>
      <c r="CD263" s="6"/>
      <c r="CE263" s="6"/>
      <c r="CF263" s="6"/>
    </row>
    <row r="264" spans="1:84" x14ac:dyDescent="0.25">
      <c r="A264" s="1"/>
      <c r="B264" s="5"/>
      <c r="C264" s="5"/>
      <c r="D264" s="5"/>
      <c r="E264" s="5"/>
      <c r="F264" s="18"/>
      <c r="G264" s="5"/>
      <c r="H264" s="17"/>
      <c r="I264" s="5"/>
      <c r="J264" s="5"/>
      <c r="K264" s="5"/>
      <c r="L264" s="5"/>
      <c r="M264" s="5"/>
      <c r="N264" s="5"/>
      <c r="O264" s="5"/>
      <c r="P264" s="368"/>
      <c r="Q264" s="362"/>
      <c r="R264" s="362"/>
      <c r="S264" s="362"/>
      <c r="T264" s="362"/>
      <c r="U264" s="362"/>
      <c r="V264" s="362"/>
      <c r="W264" s="362"/>
      <c r="X264" s="362"/>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6"/>
      <c r="CD264" s="6"/>
      <c r="CE264" s="6"/>
      <c r="CF264" s="6"/>
    </row>
    <row r="265" spans="1:84" x14ac:dyDescent="0.25">
      <c r="A265" s="1"/>
      <c r="B265" s="5"/>
      <c r="C265" s="5"/>
      <c r="D265" s="5"/>
      <c r="E265" s="5"/>
      <c r="F265" s="18"/>
      <c r="G265" s="5"/>
      <c r="H265" s="17"/>
      <c r="I265" s="5"/>
      <c r="J265" s="5"/>
      <c r="K265" s="5"/>
      <c r="L265" s="5"/>
      <c r="M265" s="5"/>
      <c r="N265" s="5"/>
      <c r="O265" s="5"/>
      <c r="P265" s="368"/>
      <c r="Q265" s="362"/>
      <c r="R265" s="362"/>
      <c r="S265" s="362"/>
      <c r="T265" s="362"/>
      <c r="U265" s="362"/>
      <c r="V265" s="362"/>
      <c r="W265" s="362"/>
      <c r="X265" s="362"/>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6"/>
      <c r="CD265" s="6"/>
      <c r="CE265" s="6"/>
      <c r="CF265" s="6"/>
    </row>
    <row r="266" spans="1:84" x14ac:dyDescent="0.25">
      <c r="A266" s="1"/>
      <c r="B266" s="5"/>
      <c r="C266" s="5"/>
      <c r="D266" s="5"/>
      <c r="E266" s="5"/>
      <c r="F266" s="18"/>
      <c r="G266" s="5"/>
      <c r="H266" s="17"/>
      <c r="I266" s="5"/>
      <c r="J266" s="5"/>
      <c r="K266" s="5"/>
      <c r="L266" s="5"/>
      <c r="M266" s="5"/>
      <c r="N266" s="5"/>
      <c r="O266" s="5"/>
      <c r="P266" s="368"/>
      <c r="Q266" s="362"/>
      <c r="R266" s="362"/>
      <c r="S266" s="362"/>
      <c r="T266" s="362"/>
      <c r="U266" s="362"/>
      <c r="V266" s="362"/>
      <c r="W266" s="362"/>
      <c r="X266" s="362"/>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6"/>
      <c r="CD266" s="6"/>
      <c r="CE266" s="6"/>
      <c r="CF266" s="6"/>
    </row>
    <row r="267" spans="1:84" x14ac:dyDescent="0.25">
      <c r="A267" s="1"/>
      <c r="B267" s="5"/>
      <c r="C267" s="5"/>
      <c r="D267" s="5"/>
      <c r="E267" s="5"/>
      <c r="F267" s="18"/>
      <c r="G267" s="5"/>
      <c r="H267" s="17"/>
      <c r="I267" s="5"/>
      <c r="J267" s="5"/>
      <c r="K267" s="5"/>
      <c r="L267" s="5"/>
      <c r="M267" s="5"/>
      <c r="N267" s="5"/>
      <c r="O267" s="5"/>
      <c r="P267" s="368"/>
      <c r="Q267" s="362"/>
      <c r="R267" s="362"/>
      <c r="S267" s="362"/>
      <c r="T267" s="362"/>
      <c r="U267" s="362"/>
      <c r="V267" s="362"/>
      <c r="W267" s="362"/>
      <c r="X267" s="362"/>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6"/>
      <c r="CD267" s="6"/>
      <c r="CE267" s="6"/>
      <c r="CF267" s="6"/>
    </row>
    <row r="268" spans="1:84" x14ac:dyDescent="0.25">
      <c r="A268" s="1"/>
      <c r="B268" s="5"/>
      <c r="C268" s="5"/>
      <c r="D268" s="5"/>
      <c r="E268" s="5"/>
      <c r="F268" s="18"/>
      <c r="G268" s="5"/>
      <c r="H268" s="17"/>
      <c r="I268" s="5"/>
      <c r="J268" s="5"/>
      <c r="K268" s="5"/>
      <c r="L268" s="5"/>
      <c r="M268" s="5"/>
      <c r="N268" s="5"/>
      <c r="O268" s="5"/>
      <c r="P268" s="368"/>
      <c r="Q268" s="362"/>
      <c r="R268" s="362"/>
      <c r="S268" s="362"/>
      <c r="T268" s="362"/>
      <c r="U268" s="362"/>
      <c r="V268" s="362"/>
      <c r="W268" s="362"/>
      <c r="X268" s="362"/>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6"/>
      <c r="CD268" s="6"/>
      <c r="CE268" s="6"/>
      <c r="CF268" s="6"/>
    </row>
    <row r="269" spans="1:84" x14ac:dyDescent="0.25">
      <c r="A269" s="1"/>
      <c r="B269" s="5"/>
      <c r="C269" s="5"/>
      <c r="D269" s="5"/>
      <c r="E269" s="5"/>
      <c r="F269" s="18"/>
      <c r="G269" s="5"/>
      <c r="H269" s="17"/>
      <c r="I269" s="5"/>
      <c r="J269" s="5"/>
      <c r="K269" s="5"/>
      <c r="L269" s="5"/>
      <c r="M269" s="5"/>
      <c r="N269" s="5"/>
      <c r="O269" s="5"/>
      <c r="P269" s="368"/>
      <c r="Q269" s="362"/>
      <c r="R269" s="362"/>
      <c r="S269" s="362"/>
      <c r="T269" s="362"/>
      <c r="U269" s="362"/>
      <c r="V269" s="362"/>
      <c r="W269" s="362"/>
      <c r="X269" s="362"/>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6"/>
      <c r="CD269" s="6"/>
      <c r="CE269" s="6"/>
      <c r="CF269" s="6"/>
    </row>
    <row r="270" spans="1:84" x14ac:dyDescent="0.25">
      <c r="A270" s="1"/>
      <c r="B270" s="5"/>
      <c r="C270" s="5"/>
      <c r="D270" s="5"/>
      <c r="E270" s="5"/>
      <c r="F270" s="18"/>
      <c r="G270" s="5"/>
      <c r="H270" s="17"/>
      <c r="I270" s="5"/>
      <c r="J270" s="5"/>
      <c r="K270" s="5"/>
      <c r="L270" s="5"/>
      <c r="M270" s="5"/>
      <c r="N270" s="5"/>
      <c r="O270" s="5"/>
      <c r="P270" s="368"/>
      <c r="Q270" s="362"/>
      <c r="R270" s="362"/>
      <c r="S270" s="362"/>
      <c r="T270" s="362"/>
      <c r="U270" s="362"/>
      <c r="V270" s="362"/>
      <c r="W270" s="362"/>
      <c r="X270" s="362"/>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6"/>
      <c r="CD270" s="6"/>
      <c r="CE270" s="6"/>
      <c r="CF270" s="6"/>
    </row>
    <row r="271" spans="1:84" x14ac:dyDescent="0.25">
      <c r="A271" s="1"/>
      <c r="B271" s="5"/>
      <c r="C271" s="5"/>
      <c r="D271" s="5"/>
      <c r="E271" s="5"/>
      <c r="F271" s="18"/>
      <c r="G271" s="5"/>
      <c r="H271" s="17"/>
      <c r="I271" s="5"/>
      <c r="J271" s="5"/>
      <c r="K271" s="5"/>
      <c r="L271" s="5"/>
      <c r="M271" s="5"/>
      <c r="N271" s="5"/>
      <c r="O271" s="5"/>
      <c r="P271" s="368"/>
      <c r="Q271" s="362"/>
      <c r="R271" s="362"/>
      <c r="S271" s="362"/>
      <c r="T271" s="362"/>
      <c r="U271" s="362"/>
      <c r="V271" s="362"/>
      <c r="W271" s="362"/>
      <c r="X271" s="362"/>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6"/>
      <c r="CD271" s="6"/>
      <c r="CE271" s="6"/>
      <c r="CF271" s="6"/>
    </row>
    <row r="272" spans="1:84" x14ac:dyDescent="0.25">
      <c r="A272" s="1"/>
      <c r="B272" s="5"/>
      <c r="C272" s="5"/>
      <c r="D272" s="5"/>
      <c r="E272" s="5"/>
      <c r="F272" s="18"/>
      <c r="G272" s="5"/>
      <c r="H272" s="17"/>
      <c r="I272" s="5"/>
      <c r="J272" s="5"/>
      <c r="K272" s="5"/>
      <c r="L272" s="5"/>
      <c r="M272" s="5"/>
      <c r="N272" s="5"/>
      <c r="O272" s="5"/>
      <c r="P272" s="368"/>
      <c r="Q272" s="362"/>
      <c r="R272" s="362"/>
      <c r="S272" s="362"/>
      <c r="T272" s="362"/>
      <c r="U272" s="362"/>
      <c r="V272" s="362"/>
      <c r="W272" s="362"/>
      <c r="X272" s="362"/>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6"/>
      <c r="CD272" s="6"/>
      <c r="CE272" s="6"/>
      <c r="CF272" s="6"/>
    </row>
    <row r="273" spans="1:84" x14ac:dyDescent="0.25">
      <c r="A273" s="1"/>
      <c r="B273" s="5"/>
      <c r="C273" s="5"/>
      <c r="D273" s="5"/>
      <c r="E273" s="5"/>
      <c r="F273" s="18"/>
      <c r="G273" s="5"/>
      <c r="H273" s="17"/>
      <c r="I273" s="5"/>
      <c r="J273" s="5"/>
      <c r="K273" s="5"/>
      <c r="L273" s="5"/>
      <c r="M273" s="5"/>
      <c r="N273" s="5"/>
      <c r="O273" s="5"/>
      <c r="P273" s="368"/>
      <c r="Q273" s="362"/>
      <c r="R273" s="362"/>
      <c r="S273" s="362"/>
      <c r="T273" s="362"/>
      <c r="U273" s="362"/>
      <c r="V273" s="362"/>
      <c r="W273" s="362"/>
      <c r="X273" s="362"/>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6"/>
      <c r="CD273" s="6"/>
      <c r="CE273" s="6"/>
      <c r="CF273" s="6"/>
    </row>
    <row r="274" spans="1:84" x14ac:dyDescent="0.25">
      <c r="A274" s="1"/>
      <c r="B274" s="5"/>
      <c r="C274" s="5"/>
      <c r="D274" s="5"/>
      <c r="E274" s="5"/>
      <c r="F274" s="18"/>
      <c r="G274" s="5"/>
      <c r="H274" s="17"/>
      <c r="I274" s="5"/>
      <c r="J274" s="5"/>
      <c r="K274" s="5"/>
      <c r="L274" s="5"/>
      <c r="M274" s="5"/>
      <c r="N274" s="5"/>
      <c r="O274" s="5"/>
      <c r="P274" s="368"/>
      <c r="Q274" s="362"/>
      <c r="R274" s="362"/>
      <c r="S274" s="362"/>
      <c r="T274" s="362"/>
      <c r="U274" s="362"/>
      <c r="V274" s="362"/>
      <c r="W274" s="362"/>
      <c r="X274" s="362"/>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6"/>
      <c r="CD274" s="6"/>
      <c r="CE274" s="6"/>
      <c r="CF274" s="6"/>
    </row>
    <row r="275" spans="1:84" x14ac:dyDescent="0.25">
      <c r="A275" s="1"/>
      <c r="B275" s="5"/>
      <c r="C275" s="5"/>
      <c r="D275" s="5"/>
      <c r="E275" s="5"/>
      <c r="F275" s="18"/>
      <c r="G275" s="5"/>
      <c r="H275" s="17"/>
      <c r="I275" s="5"/>
      <c r="J275" s="5"/>
      <c r="K275" s="5"/>
      <c r="L275" s="5"/>
      <c r="M275" s="5"/>
      <c r="N275" s="5"/>
      <c r="O275" s="5"/>
      <c r="P275" s="368"/>
      <c r="Q275" s="362"/>
      <c r="R275" s="362"/>
      <c r="S275" s="362"/>
      <c r="T275" s="362"/>
      <c r="U275" s="362"/>
      <c r="V275" s="362"/>
      <c r="W275" s="362"/>
      <c r="X275" s="362"/>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6"/>
      <c r="CD275" s="6"/>
      <c r="CE275" s="6"/>
      <c r="CF275" s="6"/>
    </row>
    <row r="276" spans="1:84" x14ac:dyDescent="0.25">
      <c r="A276" s="1"/>
      <c r="B276" s="5"/>
      <c r="C276" s="5"/>
      <c r="D276" s="5"/>
      <c r="E276" s="5"/>
      <c r="F276" s="18"/>
      <c r="G276" s="5"/>
      <c r="H276" s="17"/>
      <c r="I276" s="5"/>
      <c r="J276" s="5"/>
      <c r="K276" s="5"/>
      <c r="L276" s="5"/>
      <c r="M276" s="5"/>
      <c r="N276" s="5"/>
      <c r="O276" s="5"/>
      <c r="P276" s="368"/>
      <c r="Q276" s="362"/>
      <c r="R276" s="362"/>
      <c r="S276" s="362"/>
      <c r="T276" s="362"/>
      <c r="U276" s="362"/>
      <c r="V276" s="362"/>
      <c r="W276" s="362"/>
      <c r="X276" s="362"/>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6"/>
      <c r="CD276" s="6"/>
      <c r="CE276" s="6"/>
      <c r="CF276" s="6"/>
    </row>
    <row r="277" spans="1:84" x14ac:dyDescent="0.25">
      <c r="A277" s="1"/>
      <c r="B277" s="5"/>
      <c r="C277" s="5"/>
      <c r="D277" s="5"/>
      <c r="E277" s="5"/>
      <c r="F277" s="18"/>
      <c r="G277" s="5"/>
      <c r="H277" s="17"/>
      <c r="I277" s="5"/>
      <c r="J277" s="5"/>
      <c r="K277" s="5"/>
      <c r="L277" s="5"/>
      <c r="M277" s="5"/>
      <c r="N277" s="5"/>
      <c r="O277" s="5"/>
      <c r="P277" s="368"/>
      <c r="Q277" s="362"/>
      <c r="R277" s="362"/>
      <c r="S277" s="362"/>
      <c r="T277" s="362"/>
      <c r="U277" s="362"/>
      <c r="V277" s="362"/>
      <c r="W277" s="362"/>
      <c r="X277" s="362"/>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6"/>
      <c r="CD277" s="6"/>
      <c r="CE277" s="6"/>
      <c r="CF277" s="6"/>
    </row>
    <row r="278" spans="1:84" x14ac:dyDescent="0.25">
      <c r="A278" s="1"/>
      <c r="B278" s="5"/>
      <c r="C278" s="5"/>
      <c r="D278" s="5"/>
      <c r="E278" s="5"/>
      <c r="F278" s="18"/>
      <c r="G278" s="5"/>
      <c r="H278" s="17"/>
      <c r="I278" s="5"/>
      <c r="J278" s="5"/>
      <c r="K278" s="5"/>
      <c r="L278" s="5"/>
      <c r="M278" s="5"/>
      <c r="N278" s="5"/>
      <c r="O278" s="5"/>
      <c r="P278" s="368"/>
      <c r="Q278" s="362"/>
      <c r="R278" s="362"/>
      <c r="S278" s="362"/>
      <c r="T278" s="362"/>
      <c r="U278" s="362"/>
      <c r="V278" s="362"/>
      <c r="W278" s="362"/>
      <c r="X278" s="362"/>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6"/>
      <c r="CD278" s="6"/>
      <c r="CE278" s="6"/>
      <c r="CF278" s="6"/>
    </row>
    <row r="279" spans="1:84" x14ac:dyDescent="0.25">
      <c r="A279" s="1"/>
      <c r="B279" s="5"/>
      <c r="C279" s="5"/>
      <c r="D279" s="5"/>
      <c r="E279" s="5"/>
      <c r="F279" s="18"/>
      <c r="G279" s="5"/>
      <c r="H279" s="17"/>
      <c r="I279" s="5"/>
      <c r="J279" s="5"/>
      <c r="K279" s="5"/>
      <c r="L279" s="5"/>
      <c r="M279" s="5"/>
      <c r="N279" s="5"/>
      <c r="O279" s="5"/>
      <c r="P279" s="368"/>
      <c r="Q279" s="362"/>
      <c r="R279" s="362"/>
      <c r="S279" s="362"/>
      <c r="T279" s="362"/>
      <c r="U279" s="362"/>
      <c r="V279" s="362"/>
      <c r="W279" s="362"/>
      <c r="X279" s="362"/>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6"/>
      <c r="CD279" s="6"/>
      <c r="CE279" s="6"/>
      <c r="CF279" s="6"/>
    </row>
    <row r="280" spans="1:84" x14ac:dyDescent="0.25">
      <c r="A280" s="1"/>
      <c r="B280" s="5"/>
      <c r="C280" s="5"/>
      <c r="D280" s="5"/>
      <c r="E280" s="5"/>
      <c r="F280" s="18"/>
      <c r="G280" s="5"/>
      <c r="H280" s="17"/>
      <c r="I280" s="5"/>
      <c r="J280" s="5"/>
      <c r="K280" s="5"/>
      <c r="L280" s="5"/>
      <c r="M280" s="5"/>
      <c r="N280" s="5"/>
      <c r="O280" s="5"/>
      <c r="P280" s="368"/>
      <c r="Q280" s="362"/>
      <c r="R280" s="362"/>
      <c r="S280" s="362"/>
      <c r="T280" s="362"/>
      <c r="U280" s="362"/>
      <c r="V280" s="362"/>
      <c r="W280" s="362"/>
      <c r="X280" s="362"/>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6"/>
      <c r="CD280" s="6"/>
      <c r="CE280" s="6"/>
      <c r="CF280" s="6"/>
    </row>
    <row r="281" spans="1:84" x14ac:dyDescent="0.25">
      <c r="A281" s="1"/>
      <c r="B281" s="5"/>
      <c r="C281" s="5"/>
      <c r="D281" s="5"/>
      <c r="E281" s="5"/>
      <c r="F281" s="18"/>
      <c r="G281" s="5"/>
      <c r="H281" s="17"/>
      <c r="I281" s="5"/>
      <c r="J281" s="5"/>
      <c r="K281" s="5"/>
      <c r="L281" s="5"/>
      <c r="M281" s="5"/>
      <c r="N281" s="5"/>
      <c r="O281" s="5"/>
      <c r="P281" s="368"/>
      <c r="Q281" s="362"/>
      <c r="R281" s="362"/>
      <c r="S281" s="362"/>
      <c r="T281" s="362"/>
      <c r="U281" s="362"/>
      <c r="V281" s="362"/>
      <c r="W281" s="362"/>
      <c r="X281" s="362"/>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6"/>
      <c r="CD281" s="6"/>
      <c r="CE281" s="6"/>
      <c r="CF281" s="6"/>
    </row>
    <row r="282" spans="1:84" x14ac:dyDescent="0.25">
      <c r="A282" s="1"/>
      <c r="B282" s="5"/>
      <c r="C282" s="5"/>
      <c r="D282" s="5"/>
      <c r="E282" s="5"/>
      <c r="F282" s="18"/>
      <c r="G282" s="5"/>
      <c r="H282" s="17"/>
      <c r="I282" s="5"/>
      <c r="J282" s="5"/>
      <c r="K282" s="5"/>
      <c r="L282" s="5"/>
      <c r="M282" s="5"/>
      <c r="N282" s="5"/>
      <c r="O282" s="5"/>
      <c r="P282" s="368"/>
      <c r="Q282" s="362"/>
      <c r="R282" s="362"/>
      <c r="S282" s="362"/>
      <c r="T282" s="362"/>
      <c r="U282" s="362"/>
      <c r="V282" s="362"/>
      <c r="W282" s="362"/>
      <c r="X282" s="362"/>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6"/>
      <c r="CD282" s="6"/>
      <c r="CE282" s="6"/>
      <c r="CF282" s="6"/>
    </row>
    <row r="283" spans="1:84" x14ac:dyDescent="0.25">
      <c r="A283" s="1"/>
      <c r="B283" s="5"/>
      <c r="C283" s="5"/>
      <c r="D283" s="5"/>
      <c r="E283" s="5"/>
      <c r="F283" s="18"/>
      <c r="G283" s="5"/>
      <c r="H283" s="17"/>
      <c r="I283" s="5"/>
      <c r="J283" s="5"/>
      <c r="K283" s="5"/>
      <c r="L283" s="5"/>
      <c r="M283" s="5"/>
      <c r="N283" s="5"/>
      <c r="O283" s="5"/>
      <c r="P283" s="368"/>
      <c r="Q283" s="362"/>
      <c r="R283" s="362"/>
      <c r="S283" s="362"/>
      <c r="T283" s="362"/>
      <c r="U283" s="362"/>
      <c r="V283" s="362"/>
      <c r="W283" s="362"/>
      <c r="X283" s="362"/>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6"/>
      <c r="CD283" s="6"/>
      <c r="CE283" s="6"/>
      <c r="CF283" s="6"/>
    </row>
    <row r="284" spans="1:84" x14ac:dyDescent="0.25">
      <c r="A284" s="1"/>
      <c r="B284" s="5"/>
      <c r="C284" s="5"/>
      <c r="D284" s="5"/>
      <c r="E284" s="5"/>
      <c r="F284" s="18"/>
      <c r="G284" s="5"/>
      <c r="H284" s="17"/>
      <c r="I284" s="5"/>
      <c r="J284" s="5"/>
      <c r="K284" s="5"/>
      <c r="L284" s="5"/>
      <c r="M284" s="5"/>
      <c r="N284" s="5"/>
      <c r="O284" s="5"/>
      <c r="P284" s="368"/>
      <c r="Q284" s="362"/>
      <c r="R284" s="362"/>
      <c r="S284" s="362"/>
      <c r="T284" s="362"/>
      <c r="U284" s="362"/>
      <c r="V284" s="362"/>
      <c r="W284" s="362"/>
      <c r="X284" s="362"/>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6"/>
      <c r="CD284" s="6"/>
      <c r="CE284" s="6"/>
      <c r="CF284" s="6"/>
    </row>
    <row r="285" spans="1:84" x14ac:dyDescent="0.25">
      <c r="A285" s="1"/>
      <c r="B285" s="5"/>
      <c r="C285" s="5"/>
      <c r="D285" s="5"/>
      <c r="E285" s="5"/>
      <c r="F285" s="18"/>
      <c r="G285" s="5"/>
      <c r="H285" s="17"/>
      <c r="I285" s="5"/>
      <c r="J285" s="5"/>
      <c r="K285" s="5"/>
      <c r="L285" s="5"/>
      <c r="M285" s="5"/>
      <c r="N285" s="5"/>
      <c r="O285" s="5"/>
      <c r="P285" s="368"/>
      <c r="Q285" s="362"/>
      <c r="R285" s="362"/>
      <c r="S285" s="362"/>
      <c r="T285" s="362"/>
      <c r="U285" s="362"/>
      <c r="V285" s="362"/>
      <c r="W285" s="362"/>
      <c r="X285" s="362"/>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6"/>
      <c r="CD285" s="6"/>
      <c r="CE285" s="6"/>
      <c r="CF285" s="6"/>
    </row>
    <row r="286" spans="1:84" x14ac:dyDescent="0.25">
      <c r="A286" s="1"/>
      <c r="B286" s="5"/>
      <c r="C286" s="5"/>
      <c r="D286" s="5"/>
      <c r="E286" s="5"/>
      <c r="F286" s="18"/>
      <c r="G286" s="5"/>
      <c r="H286" s="17"/>
      <c r="I286" s="5"/>
      <c r="J286" s="5"/>
      <c r="K286" s="5"/>
      <c r="L286" s="5"/>
      <c r="M286" s="5"/>
      <c r="N286" s="5"/>
      <c r="O286" s="5"/>
      <c r="P286" s="368"/>
      <c r="Q286" s="362"/>
      <c r="R286" s="362"/>
      <c r="S286" s="362"/>
      <c r="T286" s="362"/>
      <c r="U286" s="362"/>
      <c r="V286" s="362"/>
      <c r="W286" s="362"/>
      <c r="X286" s="362"/>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6"/>
      <c r="CD286" s="6"/>
      <c r="CE286" s="6"/>
      <c r="CF286" s="6"/>
    </row>
    <row r="287" spans="1:84" x14ac:dyDescent="0.25">
      <c r="A287" s="1"/>
      <c r="B287" s="5"/>
      <c r="C287" s="5"/>
      <c r="D287" s="5"/>
      <c r="E287" s="5"/>
      <c r="F287" s="18"/>
      <c r="G287" s="5"/>
      <c r="H287" s="17"/>
      <c r="I287" s="5"/>
      <c r="J287" s="5"/>
      <c r="K287" s="5"/>
      <c r="L287" s="5"/>
      <c r="M287" s="5"/>
      <c r="N287" s="5"/>
      <c r="O287" s="5"/>
      <c r="P287" s="368"/>
      <c r="Q287" s="362"/>
      <c r="R287" s="362"/>
      <c r="S287" s="362"/>
      <c r="T287" s="362"/>
      <c r="U287" s="362"/>
      <c r="V287" s="362"/>
      <c r="W287" s="362"/>
      <c r="X287" s="362"/>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6"/>
      <c r="CD287" s="6"/>
      <c r="CE287" s="6"/>
      <c r="CF287" s="6"/>
    </row>
    <row r="288" spans="1:84" x14ac:dyDescent="0.25">
      <c r="A288" s="1"/>
      <c r="B288" s="5"/>
      <c r="C288" s="5"/>
      <c r="D288" s="5"/>
      <c r="E288" s="5"/>
      <c r="F288" s="18"/>
      <c r="G288" s="5"/>
      <c r="H288" s="17"/>
      <c r="I288" s="5"/>
      <c r="J288" s="5"/>
      <c r="K288" s="5"/>
      <c r="L288" s="5"/>
      <c r="M288" s="5"/>
      <c r="N288" s="5"/>
      <c r="O288" s="5"/>
      <c r="P288" s="368"/>
      <c r="Q288" s="362"/>
      <c r="R288" s="362"/>
      <c r="S288" s="362"/>
      <c r="T288" s="362"/>
      <c r="U288" s="362"/>
      <c r="V288" s="362"/>
      <c r="W288" s="362"/>
      <c r="X288" s="362"/>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6"/>
      <c r="CD288" s="6"/>
      <c r="CE288" s="6"/>
      <c r="CF288" s="6"/>
    </row>
    <row r="289" spans="1:84" x14ac:dyDescent="0.25">
      <c r="A289" s="1"/>
      <c r="B289" s="5"/>
      <c r="C289" s="5"/>
      <c r="D289" s="5"/>
      <c r="E289" s="5"/>
      <c r="F289" s="18"/>
      <c r="G289" s="5"/>
      <c r="H289" s="17"/>
      <c r="I289" s="5"/>
      <c r="J289" s="5"/>
      <c r="K289" s="5"/>
      <c r="L289" s="5"/>
      <c r="M289" s="5"/>
      <c r="N289" s="5"/>
      <c r="O289" s="5"/>
      <c r="P289" s="368"/>
      <c r="Q289" s="362"/>
      <c r="R289" s="362"/>
      <c r="S289" s="362"/>
      <c r="T289" s="362"/>
      <c r="U289" s="362"/>
      <c r="V289" s="362"/>
      <c r="W289" s="362"/>
      <c r="X289" s="362"/>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6"/>
      <c r="CD289" s="6"/>
      <c r="CE289" s="6"/>
      <c r="CF289" s="6"/>
    </row>
    <row r="290" spans="1:84" x14ac:dyDescent="0.25">
      <c r="A290" s="1"/>
      <c r="B290" s="5"/>
      <c r="C290" s="5"/>
      <c r="D290" s="5"/>
      <c r="E290" s="5"/>
      <c r="F290" s="18"/>
      <c r="G290" s="5"/>
      <c r="H290" s="17"/>
      <c r="I290" s="5"/>
      <c r="J290" s="5"/>
      <c r="K290" s="5"/>
      <c r="L290" s="5"/>
      <c r="M290" s="5"/>
      <c r="N290" s="5"/>
      <c r="O290" s="5"/>
      <c r="P290" s="368"/>
      <c r="Q290" s="362"/>
      <c r="R290" s="362"/>
      <c r="S290" s="362"/>
      <c r="T290" s="362"/>
      <c r="U290" s="362"/>
      <c r="V290" s="362"/>
      <c r="W290" s="362"/>
      <c r="X290" s="362"/>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6"/>
      <c r="CD290" s="6"/>
      <c r="CE290" s="6"/>
      <c r="CF290" s="6"/>
    </row>
    <row r="291" spans="1:84" x14ac:dyDescent="0.25">
      <c r="A291" s="1"/>
      <c r="B291" s="5"/>
      <c r="C291" s="5"/>
      <c r="D291" s="5"/>
      <c r="E291" s="5"/>
      <c r="F291" s="18"/>
      <c r="G291" s="5"/>
      <c r="H291" s="17"/>
      <c r="I291" s="5"/>
      <c r="J291" s="5"/>
      <c r="K291" s="5"/>
      <c r="L291" s="5"/>
      <c r="M291" s="5"/>
      <c r="N291" s="5"/>
      <c r="O291" s="5"/>
      <c r="P291" s="368"/>
      <c r="Q291" s="362"/>
      <c r="R291" s="362"/>
      <c r="S291" s="362"/>
      <c r="T291" s="362"/>
      <c r="U291" s="362"/>
      <c r="V291" s="362"/>
      <c r="W291" s="362"/>
      <c r="X291" s="362"/>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6"/>
      <c r="CD291" s="6"/>
      <c r="CE291" s="6"/>
      <c r="CF291" s="6"/>
    </row>
    <row r="292" spans="1:84" x14ac:dyDescent="0.25">
      <c r="A292" s="1"/>
      <c r="B292" s="5"/>
      <c r="C292" s="5"/>
      <c r="D292" s="5"/>
      <c r="E292" s="5"/>
      <c r="F292" s="18"/>
      <c r="G292" s="5"/>
      <c r="H292" s="17"/>
      <c r="I292" s="5"/>
      <c r="J292" s="5"/>
      <c r="K292" s="5"/>
      <c r="L292" s="5"/>
      <c r="M292" s="5"/>
      <c r="N292" s="5"/>
      <c r="O292" s="5"/>
      <c r="P292" s="368"/>
      <c r="Q292" s="362"/>
      <c r="R292" s="362"/>
      <c r="S292" s="362"/>
      <c r="T292" s="362"/>
      <c r="U292" s="362"/>
      <c r="V292" s="362"/>
      <c r="W292" s="362"/>
      <c r="X292" s="362"/>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6"/>
      <c r="CD292" s="6"/>
      <c r="CE292" s="6"/>
      <c r="CF292" s="6"/>
    </row>
    <row r="293" spans="1:84" x14ac:dyDescent="0.25">
      <c r="A293" s="1"/>
      <c r="B293" s="5"/>
      <c r="C293" s="5"/>
      <c r="D293" s="5"/>
      <c r="E293" s="5"/>
      <c r="F293" s="18"/>
      <c r="G293" s="5"/>
      <c r="H293" s="17"/>
      <c r="I293" s="5"/>
      <c r="J293" s="5"/>
      <c r="K293" s="5"/>
      <c r="L293" s="5"/>
      <c r="M293" s="5"/>
      <c r="N293" s="5"/>
      <c r="O293" s="5"/>
      <c r="P293" s="368"/>
      <c r="Q293" s="362"/>
      <c r="R293" s="362"/>
      <c r="S293" s="362"/>
      <c r="T293" s="362"/>
      <c r="U293" s="362"/>
      <c r="V293" s="362"/>
      <c r="W293" s="362"/>
      <c r="X293" s="362"/>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6"/>
      <c r="CD293" s="6"/>
      <c r="CE293" s="6"/>
      <c r="CF293" s="6"/>
    </row>
    <row r="294" spans="1:84" x14ac:dyDescent="0.25">
      <c r="A294" s="1"/>
      <c r="B294" s="5"/>
      <c r="C294" s="5"/>
      <c r="D294" s="5"/>
      <c r="E294" s="5"/>
      <c r="F294" s="18"/>
      <c r="G294" s="5"/>
      <c r="H294" s="17"/>
      <c r="I294" s="5"/>
      <c r="J294" s="5"/>
      <c r="K294" s="5"/>
      <c r="L294" s="5"/>
      <c r="M294" s="5"/>
      <c r="N294" s="5"/>
      <c r="O294" s="5"/>
      <c r="P294" s="368"/>
      <c r="Q294" s="362"/>
      <c r="R294" s="362"/>
      <c r="S294" s="362"/>
      <c r="T294" s="362"/>
      <c r="U294" s="362"/>
      <c r="V294" s="362"/>
      <c r="W294" s="362"/>
      <c r="X294" s="362"/>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6"/>
      <c r="CD294" s="6"/>
      <c r="CE294" s="6"/>
      <c r="CF294" s="6"/>
    </row>
    <row r="295" spans="1:84" x14ac:dyDescent="0.25">
      <c r="A295" s="1"/>
      <c r="B295" s="5"/>
      <c r="C295" s="5"/>
      <c r="D295" s="5"/>
      <c r="E295" s="5"/>
      <c r="F295" s="18"/>
      <c r="G295" s="5"/>
      <c r="H295" s="17"/>
      <c r="I295" s="5"/>
      <c r="J295" s="5"/>
      <c r="K295" s="5"/>
      <c r="L295" s="5"/>
      <c r="M295" s="5"/>
      <c r="N295" s="5"/>
      <c r="O295" s="5"/>
      <c r="P295" s="368"/>
      <c r="Q295" s="362"/>
      <c r="R295" s="362"/>
      <c r="S295" s="362"/>
      <c r="T295" s="362"/>
      <c r="U295" s="362"/>
      <c r="V295" s="362"/>
      <c r="W295" s="362"/>
      <c r="X295" s="362"/>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6"/>
      <c r="CD295" s="6"/>
      <c r="CE295" s="6"/>
      <c r="CF295" s="6"/>
    </row>
    <row r="296" spans="1:84" x14ac:dyDescent="0.25">
      <c r="A296" s="1"/>
      <c r="B296" s="5"/>
      <c r="C296" s="5"/>
      <c r="D296" s="5"/>
      <c r="E296" s="5"/>
      <c r="F296" s="18"/>
      <c r="G296" s="5"/>
      <c r="H296" s="17"/>
      <c r="I296" s="5"/>
      <c r="J296" s="5"/>
      <c r="K296" s="5"/>
      <c r="L296" s="5"/>
      <c r="M296" s="5"/>
      <c r="N296" s="5"/>
      <c r="O296" s="5"/>
      <c r="P296" s="368"/>
      <c r="Q296" s="362"/>
      <c r="R296" s="362"/>
      <c r="S296" s="362"/>
      <c r="T296" s="362"/>
      <c r="U296" s="362"/>
      <c r="V296" s="362"/>
      <c r="W296" s="362"/>
      <c r="X296" s="362"/>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6"/>
      <c r="CD296" s="6"/>
      <c r="CE296" s="6"/>
      <c r="CF296" s="6"/>
    </row>
    <row r="297" spans="1:84" x14ac:dyDescent="0.25">
      <c r="A297" s="1"/>
      <c r="B297" s="5"/>
      <c r="C297" s="5"/>
      <c r="D297" s="5"/>
      <c r="E297" s="5"/>
      <c r="F297" s="18"/>
      <c r="G297" s="5"/>
      <c r="H297" s="17"/>
      <c r="I297" s="5"/>
      <c r="J297" s="5"/>
      <c r="K297" s="5"/>
      <c r="L297" s="5"/>
      <c r="M297" s="5"/>
      <c r="N297" s="5"/>
      <c r="O297" s="5"/>
      <c r="P297" s="368"/>
      <c r="Q297" s="362"/>
      <c r="R297" s="362"/>
      <c r="S297" s="362"/>
      <c r="T297" s="362"/>
      <c r="U297" s="362"/>
      <c r="V297" s="362"/>
      <c r="W297" s="362"/>
      <c r="X297" s="362"/>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6"/>
      <c r="CD297" s="6"/>
      <c r="CE297" s="6"/>
      <c r="CF297" s="6"/>
    </row>
    <row r="298" spans="1:84" x14ac:dyDescent="0.25">
      <c r="A298" s="1"/>
      <c r="B298" s="5"/>
      <c r="C298" s="5"/>
      <c r="D298" s="5"/>
      <c r="E298" s="5"/>
      <c r="F298" s="18"/>
      <c r="G298" s="5"/>
      <c r="H298" s="17"/>
      <c r="I298" s="5"/>
      <c r="J298" s="5"/>
      <c r="K298" s="5"/>
      <c r="L298" s="5"/>
      <c r="M298" s="5"/>
      <c r="N298" s="5"/>
      <c r="O298" s="5"/>
      <c r="P298" s="368"/>
      <c r="Q298" s="362"/>
      <c r="R298" s="362"/>
      <c r="S298" s="362"/>
      <c r="T298" s="362"/>
      <c r="U298" s="362"/>
      <c r="V298" s="362"/>
      <c r="W298" s="362"/>
      <c r="X298" s="362"/>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6"/>
      <c r="CD298" s="6"/>
      <c r="CE298" s="6"/>
      <c r="CF298" s="6"/>
    </row>
    <row r="299" spans="1:84" x14ac:dyDescent="0.25">
      <c r="A299" s="1"/>
      <c r="B299" s="5"/>
      <c r="C299" s="5"/>
      <c r="D299" s="5"/>
      <c r="E299" s="5"/>
      <c r="F299" s="18"/>
      <c r="G299" s="5"/>
      <c r="H299" s="17"/>
      <c r="I299" s="5"/>
      <c r="J299" s="5"/>
      <c r="K299" s="5"/>
      <c r="L299" s="5"/>
      <c r="M299" s="5"/>
      <c r="N299" s="5"/>
      <c r="O299" s="5"/>
      <c r="P299" s="368"/>
      <c r="Q299" s="362"/>
      <c r="R299" s="362"/>
      <c r="S299" s="362"/>
      <c r="T299" s="362"/>
      <c r="U299" s="362"/>
      <c r="V299" s="362"/>
      <c r="W299" s="362"/>
      <c r="X299" s="362"/>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6"/>
      <c r="CD299" s="6"/>
      <c r="CE299" s="6"/>
      <c r="CF299" s="6"/>
    </row>
    <row r="300" spans="1:84" x14ac:dyDescent="0.25">
      <c r="A300" s="1"/>
      <c r="B300" s="5"/>
      <c r="C300" s="5"/>
      <c r="D300" s="5"/>
      <c r="E300" s="5"/>
      <c r="F300" s="18"/>
      <c r="G300" s="5"/>
      <c r="H300" s="17"/>
      <c r="I300" s="5"/>
      <c r="J300" s="5"/>
      <c r="K300" s="5"/>
      <c r="L300" s="5"/>
      <c r="M300" s="5"/>
      <c r="N300" s="5"/>
      <c r="O300" s="5"/>
      <c r="P300" s="368"/>
      <c r="Q300" s="362"/>
      <c r="R300" s="362"/>
      <c r="S300" s="362"/>
      <c r="T300" s="362"/>
      <c r="U300" s="362"/>
      <c r="V300" s="362"/>
      <c r="W300" s="362"/>
      <c r="X300" s="362"/>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6"/>
      <c r="CD300" s="6"/>
      <c r="CE300" s="6"/>
      <c r="CF300" s="6"/>
    </row>
    <row r="301" spans="1:84" x14ac:dyDescent="0.25">
      <c r="A301" s="1"/>
      <c r="B301" s="5"/>
      <c r="C301" s="5"/>
      <c r="D301" s="5"/>
      <c r="E301" s="5"/>
      <c r="F301" s="18"/>
      <c r="G301" s="5"/>
      <c r="H301" s="17"/>
      <c r="I301" s="5"/>
      <c r="J301" s="5"/>
      <c r="K301" s="5"/>
      <c r="L301" s="5"/>
      <c r="M301" s="5"/>
      <c r="N301" s="5"/>
      <c r="O301" s="5"/>
      <c r="P301" s="368"/>
      <c r="Q301" s="362"/>
      <c r="R301" s="362"/>
      <c r="S301" s="362"/>
      <c r="T301" s="362"/>
      <c r="U301" s="362"/>
      <c r="V301" s="362"/>
      <c r="W301" s="362"/>
      <c r="X301" s="362"/>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6"/>
      <c r="CD301" s="6"/>
      <c r="CE301" s="6"/>
      <c r="CF301" s="6"/>
    </row>
    <row r="302" spans="1:84" x14ac:dyDescent="0.25">
      <c r="A302" s="1"/>
      <c r="B302" s="5"/>
      <c r="C302" s="5"/>
      <c r="D302" s="5"/>
      <c r="E302" s="5"/>
      <c r="F302" s="18"/>
      <c r="G302" s="5"/>
      <c r="H302" s="17"/>
      <c r="I302" s="5"/>
      <c r="J302" s="5"/>
      <c r="K302" s="5"/>
      <c r="L302" s="5"/>
      <c r="M302" s="5"/>
      <c r="N302" s="5"/>
      <c r="O302" s="5"/>
      <c r="P302" s="368"/>
      <c r="Q302" s="362"/>
      <c r="R302" s="362"/>
      <c r="S302" s="362"/>
      <c r="T302" s="362"/>
      <c r="U302" s="362"/>
      <c r="V302" s="362"/>
      <c r="W302" s="362"/>
      <c r="X302" s="362"/>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6"/>
      <c r="CD302" s="6"/>
      <c r="CE302" s="6"/>
      <c r="CF302" s="6"/>
    </row>
    <row r="303" spans="1:84" x14ac:dyDescent="0.25">
      <c r="A303" s="1"/>
      <c r="B303" s="5"/>
      <c r="C303" s="5"/>
      <c r="D303" s="5"/>
      <c r="E303" s="5"/>
      <c r="F303" s="18"/>
      <c r="G303" s="5"/>
      <c r="H303" s="17"/>
      <c r="I303" s="5"/>
      <c r="J303" s="5"/>
      <c r="K303" s="5"/>
      <c r="L303" s="5"/>
      <c r="M303" s="5"/>
      <c r="N303" s="5"/>
      <c r="O303" s="5"/>
      <c r="P303" s="368"/>
      <c r="Q303" s="362"/>
      <c r="R303" s="362"/>
      <c r="S303" s="362"/>
      <c r="T303" s="362"/>
      <c r="U303" s="362"/>
      <c r="V303" s="362"/>
      <c r="W303" s="362"/>
      <c r="X303" s="362"/>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6"/>
      <c r="CD303" s="6"/>
      <c r="CE303" s="6"/>
      <c r="CF303" s="6"/>
    </row>
    <row r="304" spans="1:84" x14ac:dyDescent="0.25">
      <c r="A304" s="1"/>
      <c r="B304" s="5"/>
      <c r="C304" s="5"/>
      <c r="D304" s="5"/>
      <c r="E304" s="5"/>
      <c r="F304" s="18"/>
      <c r="G304" s="5"/>
      <c r="H304" s="17"/>
      <c r="I304" s="5"/>
      <c r="J304" s="5"/>
      <c r="K304" s="5"/>
      <c r="L304" s="5"/>
      <c r="M304" s="5"/>
      <c r="N304" s="5"/>
      <c r="O304" s="5"/>
      <c r="P304" s="368"/>
      <c r="Q304" s="362"/>
      <c r="R304" s="362"/>
      <c r="S304" s="362"/>
      <c r="T304" s="362"/>
      <c r="U304" s="362"/>
      <c r="V304" s="362"/>
      <c r="W304" s="362"/>
      <c r="X304" s="362"/>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6"/>
      <c r="CD304" s="6"/>
      <c r="CE304" s="6"/>
      <c r="CF304" s="6"/>
    </row>
    <row r="305" spans="1:84" x14ac:dyDescent="0.25">
      <c r="A305" s="1"/>
      <c r="B305" s="5"/>
      <c r="C305" s="5"/>
      <c r="D305" s="5"/>
      <c r="E305" s="5"/>
      <c r="F305" s="18"/>
      <c r="G305" s="5"/>
      <c r="H305" s="17"/>
      <c r="I305" s="5"/>
      <c r="J305" s="5"/>
      <c r="K305" s="5"/>
      <c r="L305" s="5"/>
      <c r="M305" s="5"/>
      <c r="N305" s="5"/>
      <c r="O305" s="5"/>
      <c r="P305" s="368"/>
      <c r="Q305" s="362"/>
      <c r="R305" s="362"/>
      <c r="S305" s="362"/>
      <c r="T305" s="362"/>
      <c r="U305" s="362"/>
      <c r="V305" s="362"/>
      <c r="W305" s="362"/>
      <c r="X305" s="362"/>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6"/>
      <c r="CD305" s="6"/>
      <c r="CE305" s="6"/>
      <c r="CF305" s="6"/>
    </row>
    <row r="306" spans="1:84" x14ac:dyDescent="0.25">
      <c r="A306" s="1"/>
      <c r="B306" s="5"/>
      <c r="C306" s="5"/>
      <c r="D306" s="5"/>
      <c r="E306" s="5"/>
      <c r="F306" s="18"/>
      <c r="G306" s="5"/>
      <c r="H306" s="17"/>
      <c r="I306" s="5"/>
      <c r="J306" s="5"/>
      <c r="K306" s="5"/>
      <c r="L306" s="5"/>
      <c r="M306" s="5"/>
      <c r="N306" s="5"/>
      <c r="O306" s="5"/>
      <c r="P306" s="368"/>
      <c r="Q306" s="362"/>
      <c r="R306" s="362"/>
      <c r="S306" s="362"/>
      <c r="T306" s="362"/>
      <c r="U306" s="362"/>
      <c r="V306" s="362"/>
      <c r="W306" s="362"/>
      <c r="X306" s="362"/>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6"/>
      <c r="CD306" s="6"/>
      <c r="CE306" s="6"/>
      <c r="CF306" s="6"/>
    </row>
    <row r="307" spans="1:84" x14ac:dyDescent="0.25">
      <c r="A307" s="1"/>
      <c r="B307" s="5"/>
      <c r="C307" s="5"/>
      <c r="D307" s="5"/>
      <c r="E307" s="5"/>
      <c r="F307" s="18"/>
      <c r="G307" s="5"/>
      <c r="H307" s="17"/>
      <c r="I307" s="5"/>
      <c r="J307" s="5"/>
      <c r="K307" s="5"/>
      <c r="L307" s="5"/>
      <c r="M307" s="5"/>
      <c r="N307" s="5"/>
      <c r="O307" s="5"/>
      <c r="P307" s="368"/>
      <c r="Q307" s="362"/>
      <c r="R307" s="362"/>
      <c r="S307" s="362"/>
      <c r="T307" s="362"/>
      <c r="U307" s="362"/>
      <c r="V307" s="362"/>
      <c r="W307" s="362"/>
      <c r="X307" s="362"/>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6"/>
      <c r="CD307" s="6"/>
      <c r="CE307" s="6"/>
      <c r="CF307" s="6"/>
    </row>
    <row r="308" spans="1:84" x14ac:dyDescent="0.25">
      <c r="A308" s="1"/>
      <c r="B308" s="5"/>
      <c r="C308" s="5"/>
      <c r="D308" s="5"/>
      <c r="E308" s="5"/>
      <c r="F308" s="18"/>
      <c r="G308" s="5"/>
      <c r="H308" s="17"/>
      <c r="I308" s="5"/>
      <c r="J308" s="5"/>
      <c r="K308" s="5"/>
      <c r="L308" s="5"/>
      <c r="M308" s="5"/>
      <c r="N308" s="5"/>
      <c r="O308" s="5"/>
      <c r="P308" s="368"/>
      <c r="Q308" s="362"/>
      <c r="R308" s="362"/>
      <c r="S308" s="362"/>
      <c r="T308" s="362"/>
      <c r="U308" s="362"/>
      <c r="V308" s="362"/>
      <c r="W308" s="362"/>
      <c r="X308" s="362"/>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6"/>
      <c r="CD308" s="6"/>
      <c r="CE308" s="6"/>
      <c r="CF308" s="6"/>
    </row>
    <row r="309" spans="1:84" x14ac:dyDescent="0.25">
      <c r="A309" s="1"/>
      <c r="B309" s="5"/>
      <c r="C309" s="5"/>
      <c r="D309" s="5"/>
      <c r="E309" s="5"/>
      <c r="F309" s="18"/>
      <c r="G309" s="5"/>
      <c r="H309" s="17"/>
      <c r="I309" s="5"/>
      <c r="J309" s="5"/>
      <c r="K309" s="5"/>
      <c r="L309" s="5"/>
      <c r="M309" s="5"/>
      <c r="N309" s="5"/>
      <c r="O309" s="5"/>
      <c r="P309" s="368"/>
      <c r="Q309" s="362"/>
      <c r="R309" s="362"/>
      <c r="S309" s="362"/>
      <c r="T309" s="362"/>
      <c r="U309" s="362"/>
      <c r="V309" s="362"/>
      <c r="W309" s="362"/>
      <c r="X309" s="362"/>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6"/>
      <c r="CD309" s="6"/>
      <c r="CE309" s="6"/>
      <c r="CF309" s="6"/>
    </row>
    <row r="310" spans="1:84" x14ac:dyDescent="0.25">
      <c r="A310" s="1"/>
      <c r="B310" s="5"/>
      <c r="C310" s="5"/>
      <c r="D310" s="5"/>
      <c r="E310" s="5"/>
      <c r="F310" s="18"/>
      <c r="G310" s="5"/>
      <c r="H310" s="17"/>
      <c r="I310" s="5"/>
      <c r="J310" s="5"/>
      <c r="K310" s="5"/>
      <c r="L310" s="5"/>
      <c r="M310" s="5"/>
      <c r="N310" s="5"/>
      <c r="O310" s="5"/>
      <c r="P310" s="368"/>
      <c r="Q310" s="362"/>
      <c r="R310" s="362"/>
      <c r="S310" s="362"/>
      <c r="T310" s="362"/>
      <c r="U310" s="362"/>
      <c r="V310" s="362"/>
      <c r="W310" s="362"/>
      <c r="X310" s="362"/>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6"/>
      <c r="CD310" s="6"/>
      <c r="CE310" s="6"/>
      <c r="CF310" s="6"/>
    </row>
    <row r="311" spans="1:84" x14ac:dyDescent="0.25">
      <c r="A311" s="1"/>
      <c r="B311" s="5"/>
      <c r="C311" s="5"/>
      <c r="D311" s="5"/>
      <c r="E311" s="5"/>
      <c r="F311" s="18"/>
      <c r="G311" s="5"/>
      <c r="H311" s="17"/>
      <c r="I311" s="5"/>
      <c r="J311" s="5"/>
      <c r="K311" s="5"/>
      <c r="L311" s="5"/>
      <c r="M311" s="5"/>
      <c r="N311" s="5"/>
      <c r="O311" s="5"/>
      <c r="P311" s="368"/>
      <c r="Q311" s="362"/>
      <c r="R311" s="362"/>
      <c r="S311" s="362"/>
      <c r="T311" s="362"/>
      <c r="U311" s="362"/>
      <c r="V311" s="362"/>
      <c r="W311" s="362"/>
      <c r="X311" s="362"/>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6"/>
      <c r="CD311" s="6"/>
      <c r="CE311" s="6"/>
      <c r="CF311" s="6"/>
    </row>
    <row r="312" spans="1:84" x14ac:dyDescent="0.25">
      <c r="A312" s="1"/>
      <c r="B312" s="5"/>
      <c r="C312" s="5"/>
      <c r="D312" s="5"/>
      <c r="E312" s="5"/>
      <c r="F312" s="18"/>
      <c r="G312" s="5"/>
      <c r="H312" s="17"/>
      <c r="I312" s="5"/>
      <c r="J312" s="5"/>
      <c r="K312" s="5"/>
      <c r="L312" s="5"/>
      <c r="M312" s="5"/>
      <c r="N312" s="5"/>
      <c r="O312" s="5"/>
      <c r="P312" s="368"/>
      <c r="Q312" s="362"/>
      <c r="R312" s="362"/>
      <c r="S312" s="362"/>
      <c r="T312" s="362"/>
      <c r="U312" s="362"/>
      <c r="V312" s="362"/>
      <c r="W312" s="362"/>
      <c r="X312" s="362"/>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6"/>
      <c r="CD312" s="6"/>
      <c r="CE312" s="6"/>
      <c r="CF312" s="6"/>
    </row>
    <row r="313" spans="1:84" x14ac:dyDescent="0.25">
      <c r="A313" s="1"/>
      <c r="B313" s="5"/>
      <c r="C313" s="5"/>
      <c r="D313" s="5"/>
      <c r="E313" s="5"/>
      <c r="F313" s="18"/>
      <c r="G313" s="5"/>
      <c r="H313" s="17"/>
      <c r="I313" s="5"/>
      <c r="J313" s="5"/>
      <c r="K313" s="5"/>
      <c r="L313" s="5"/>
      <c r="M313" s="5"/>
      <c r="N313" s="5"/>
      <c r="O313" s="5"/>
      <c r="P313" s="368"/>
      <c r="Q313" s="362"/>
      <c r="R313" s="362"/>
      <c r="S313" s="362"/>
      <c r="T313" s="362"/>
      <c r="U313" s="362"/>
      <c r="V313" s="362"/>
      <c r="W313" s="362"/>
      <c r="X313" s="362"/>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6"/>
      <c r="CD313" s="6"/>
      <c r="CE313" s="6"/>
      <c r="CF313" s="6"/>
    </row>
    <row r="314" spans="1:84" x14ac:dyDescent="0.25">
      <c r="A314" s="1"/>
      <c r="B314" s="5"/>
      <c r="C314" s="5"/>
      <c r="D314" s="5"/>
      <c r="E314" s="5"/>
      <c r="F314" s="18"/>
      <c r="G314" s="5"/>
      <c r="H314" s="17"/>
      <c r="I314" s="5"/>
      <c r="J314" s="5"/>
      <c r="K314" s="5"/>
      <c r="L314" s="5"/>
      <c r="M314" s="5"/>
      <c r="N314" s="5"/>
      <c r="O314" s="5"/>
      <c r="P314" s="368"/>
      <c r="Q314" s="362"/>
      <c r="R314" s="362"/>
      <c r="S314" s="362"/>
      <c r="T314" s="362"/>
      <c r="U314" s="362"/>
      <c r="V314" s="362"/>
      <c r="W314" s="362"/>
      <c r="X314" s="362"/>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6"/>
      <c r="CD314" s="6"/>
      <c r="CE314" s="6"/>
      <c r="CF314" s="6"/>
    </row>
    <row r="315" spans="1:84" x14ac:dyDescent="0.25">
      <c r="A315" s="1"/>
      <c r="B315" s="5"/>
      <c r="C315" s="5"/>
      <c r="D315" s="5"/>
      <c r="E315" s="5"/>
      <c r="F315" s="18"/>
      <c r="G315" s="5"/>
      <c r="H315" s="17"/>
      <c r="I315" s="5"/>
      <c r="J315" s="5"/>
      <c r="K315" s="5"/>
      <c r="L315" s="5"/>
      <c r="M315" s="5"/>
      <c r="N315" s="5"/>
      <c r="O315" s="5"/>
      <c r="P315" s="368"/>
      <c r="Q315" s="362"/>
      <c r="R315" s="362"/>
      <c r="S315" s="362"/>
      <c r="T315" s="362"/>
      <c r="U315" s="362"/>
      <c r="V315" s="362"/>
      <c r="W315" s="362"/>
      <c r="X315" s="362"/>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6"/>
      <c r="CD315" s="6"/>
      <c r="CE315" s="6"/>
      <c r="CF315" s="6"/>
    </row>
    <row r="316" spans="1:84" x14ac:dyDescent="0.25">
      <c r="A316" s="1"/>
      <c r="B316" s="5"/>
      <c r="C316" s="5"/>
      <c r="D316" s="5"/>
      <c r="E316" s="5"/>
      <c r="F316" s="18"/>
      <c r="G316" s="5"/>
      <c r="H316" s="17"/>
      <c r="I316" s="5"/>
      <c r="J316" s="5"/>
      <c r="K316" s="5"/>
      <c r="L316" s="5"/>
      <c r="M316" s="5"/>
      <c r="N316" s="5"/>
      <c r="O316" s="5"/>
      <c r="P316" s="368"/>
      <c r="Q316" s="362"/>
      <c r="R316" s="362"/>
      <c r="S316" s="362"/>
      <c r="T316" s="362"/>
      <c r="U316" s="362"/>
      <c r="V316" s="362"/>
      <c r="W316" s="362"/>
      <c r="X316" s="362"/>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6"/>
      <c r="CD316" s="6"/>
      <c r="CE316" s="6"/>
      <c r="CF316" s="6"/>
    </row>
    <row r="317" spans="1:84" x14ac:dyDescent="0.25">
      <c r="A317" s="1"/>
      <c r="B317" s="5"/>
      <c r="C317" s="5"/>
      <c r="D317" s="5"/>
      <c r="E317" s="5"/>
      <c r="F317" s="18"/>
      <c r="G317" s="5"/>
      <c r="H317" s="17"/>
      <c r="I317" s="5"/>
      <c r="J317" s="5"/>
      <c r="K317" s="5"/>
      <c r="L317" s="5"/>
      <c r="M317" s="5"/>
      <c r="N317" s="5"/>
      <c r="O317" s="5"/>
      <c r="P317" s="368"/>
      <c r="Q317" s="362"/>
      <c r="R317" s="362"/>
      <c r="S317" s="362"/>
      <c r="T317" s="362"/>
      <c r="U317" s="362"/>
      <c r="V317" s="362"/>
      <c r="W317" s="362"/>
      <c r="X317" s="362"/>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6"/>
      <c r="CD317" s="6"/>
      <c r="CE317" s="6"/>
      <c r="CF317" s="6"/>
    </row>
    <row r="318" spans="1:84" x14ac:dyDescent="0.25">
      <c r="A318" s="1"/>
      <c r="B318" s="5"/>
      <c r="C318" s="5"/>
      <c r="D318" s="5"/>
      <c r="E318" s="5"/>
      <c r="F318" s="18"/>
      <c r="G318" s="5"/>
      <c r="H318" s="17"/>
      <c r="I318" s="5"/>
      <c r="J318" s="5"/>
      <c r="K318" s="5"/>
      <c r="L318" s="5"/>
      <c r="M318" s="5"/>
      <c r="N318" s="5"/>
      <c r="O318" s="5"/>
      <c r="P318" s="368"/>
      <c r="Q318" s="362"/>
      <c r="R318" s="362"/>
      <c r="S318" s="362"/>
      <c r="T318" s="362"/>
      <c r="U318" s="362"/>
      <c r="V318" s="362"/>
      <c r="W318" s="362"/>
      <c r="X318" s="362"/>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6"/>
      <c r="CD318" s="6"/>
      <c r="CE318" s="6"/>
      <c r="CF318" s="6"/>
    </row>
    <row r="319" spans="1:84" x14ac:dyDescent="0.25">
      <c r="A319" s="1"/>
      <c r="B319" s="5"/>
      <c r="C319" s="5"/>
      <c r="D319" s="5"/>
      <c r="E319" s="5"/>
      <c r="F319" s="18"/>
      <c r="G319" s="5"/>
      <c r="H319" s="17"/>
      <c r="I319" s="5"/>
      <c r="J319" s="5"/>
      <c r="K319" s="5"/>
      <c r="L319" s="5"/>
      <c r="M319" s="5"/>
      <c r="N319" s="5"/>
      <c r="O319" s="5"/>
      <c r="P319" s="368"/>
      <c r="Q319" s="362"/>
      <c r="R319" s="362"/>
      <c r="S319" s="362"/>
      <c r="T319" s="362"/>
      <c r="U319" s="362"/>
      <c r="V319" s="362"/>
      <c r="W319" s="362"/>
      <c r="X319" s="362"/>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6"/>
      <c r="CD319" s="6"/>
      <c r="CE319" s="6"/>
      <c r="CF319" s="6"/>
    </row>
    <row r="320" spans="1:84" x14ac:dyDescent="0.25">
      <c r="A320" s="1"/>
      <c r="B320" s="5"/>
      <c r="C320" s="5"/>
      <c r="D320" s="5"/>
      <c r="E320" s="5"/>
      <c r="F320" s="18"/>
      <c r="G320" s="5"/>
      <c r="H320" s="17"/>
      <c r="I320" s="5"/>
      <c r="J320" s="5"/>
      <c r="K320" s="5"/>
      <c r="L320" s="5"/>
      <c r="M320" s="5"/>
      <c r="N320" s="5"/>
      <c r="O320" s="5"/>
      <c r="P320" s="368"/>
      <c r="Q320" s="362"/>
      <c r="R320" s="362"/>
      <c r="S320" s="362"/>
      <c r="T320" s="362"/>
      <c r="U320" s="362"/>
      <c r="V320" s="362"/>
      <c r="W320" s="362"/>
      <c r="X320" s="362"/>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6"/>
      <c r="CD320" s="6"/>
      <c r="CE320" s="6"/>
      <c r="CF320" s="6"/>
    </row>
    <row r="321" spans="1:84" x14ac:dyDescent="0.25">
      <c r="A321" s="1"/>
      <c r="B321" s="5"/>
      <c r="C321" s="5"/>
      <c r="D321" s="5"/>
      <c r="E321" s="5"/>
      <c r="F321" s="18"/>
      <c r="G321" s="5"/>
      <c r="H321" s="17"/>
      <c r="I321" s="5"/>
      <c r="J321" s="5"/>
      <c r="K321" s="5"/>
      <c r="L321" s="5"/>
      <c r="M321" s="5"/>
      <c r="N321" s="5"/>
      <c r="O321" s="5"/>
      <c r="P321" s="368"/>
      <c r="Q321" s="362"/>
      <c r="R321" s="362"/>
      <c r="S321" s="362"/>
      <c r="T321" s="362"/>
      <c r="U321" s="362"/>
      <c r="V321" s="362"/>
      <c r="W321" s="362"/>
      <c r="X321" s="362"/>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6"/>
      <c r="CD321" s="6"/>
      <c r="CE321" s="6"/>
      <c r="CF321" s="6"/>
    </row>
    <row r="322" spans="1:84" x14ac:dyDescent="0.25">
      <c r="A322" s="1"/>
      <c r="B322" s="5"/>
      <c r="C322" s="5"/>
      <c r="D322" s="5"/>
      <c r="E322" s="5"/>
      <c r="F322" s="18"/>
      <c r="G322" s="5"/>
      <c r="H322" s="17"/>
      <c r="I322" s="5"/>
      <c r="J322" s="5"/>
      <c r="K322" s="5"/>
      <c r="L322" s="5"/>
      <c r="M322" s="5"/>
      <c r="N322" s="5"/>
      <c r="O322" s="5"/>
      <c r="P322" s="368"/>
      <c r="Q322" s="362"/>
      <c r="R322" s="362"/>
      <c r="S322" s="362"/>
      <c r="T322" s="362"/>
      <c r="U322" s="362"/>
      <c r="V322" s="362"/>
      <c r="W322" s="362"/>
      <c r="X322" s="362"/>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6"/>
      <c r="CD322" s="6"/>
      <c r="CE322" s="6"/>
      <c r="CF322" s="6"/>
    </row>
    <row r="323" spans="1:84" x14ac:dyDescent="0.25">
      <c r="A323" s="1"/>
      <c r="B323" s="5"/>
      <c r="C323" s="5"/>
      <c r="D323" s="5"/>
      <c r="E323" s="5"/>
      <c r="F323" s="18"/>
      <c r="G323" s="5"/>
      <c r="H323" s="17"/>
      <c r="I323" s="5"/>
      <c r="J323" s="5"/>
      <c r="K323" s="5"/>
      <c r="L323" s="5"/>
      <c r="M323" s="5"/>
      <c r="N323" s="5"/>
      <c r="O323" s="5"/>
      <c r="P323" s="368"/>
      <c r="Q323" s="362"/>
      <c r="R323" s="362"/>
      <c r="S323" s="362"/>
      <c r="T323" s="362"/>
      <c r="U323" s="362"/>
      <c r="V323" s="362"/>
      <c r="W323" s="362"/>
      <c r="X323" s="362"/>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6"/>
      <c r="CD323" s="6"/>
      <c r="CE323" s="6"/>
      <c r="CF323" s="6"/>
    </row>
    <row r="324" spans="1:84" x14ac:dyDescent="0.25">
      <c r="A324" s="1"/>
      <c r="B324" s="5"/>
      <c r="C324" s="5"/>
      <c r="D324" s="5"/>
      <c r="E324" s="5"/>
      <c r="F324" s="18"/>
      <c r="G324" s="5"/>
      <c r="H324" s="17"/>
      <c r="I324" s="5"/>
      <c r="J324" s="5"/>
      <c r="K324" s="5"/>
      <c r="L324" s="5"/>
      <c r="M324" s="5"/>
      <c r="N324" s="5"/>
      <c r="O324" s="5"/>
      <c r="P324" s="368"/>
      <c r="Q324" s="362"/>
      <c r="R324" s="362"/>
      <c r="S324" s="362"/>
      <c r="T324" s="362"/>
      <c r="U324" s="362"/>
      <c r="V324" s="362"/>
      <c r="W324" s="362"/>
      <c r="X324" s="362"/>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6"/>
      <c r="CD324" s="6"/>
      <c r="CE324" s="6"/>
      <c r="CF324" s="6"/>
    </row>
    <row r="325" spans="1:84" x14ac:dyDescent="0.25">
      <c r="A325" s="1"/>
      <c r="B325" s="5"/>
      <c r="C325" s="5"/>
      <c r="D325" s="5"/>
      <c r="E325" s="5"/>
      <c r="F325" s="18"/>
      <c r="G325" s="5"/>
      <c r="H325" s="17"/>
      <c r="I325" s="5"/>
      <c r="J325" s="5"/>
      <c r="K325" s="5"/>
      <c r="L325" s="5"/>
      <c r="M325" s="5"/>
      <c r="N325" s="5"/>
      <c r="O325" s="5"/>
      <c r="P325" s="368"/>
      <c r="Q325" s="362"/>
      <c r="R325" s="362"/>
      <c r="S325" s="362"/>
      <c r="T325" s="362"/>
      <c r="U325" s="362"/>
      <c r="V325" s="362"/>
      <c r="W325" s="362"/>
      <c r="X325" s="362"/>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6"/>
      <c r="CD325" s="6"/>
      <c r="CE325" s="6"/>
      <c r="CF325" s="6"/>
    </row>
    <row r="326" spans="1:84" x14ac:dyDescent="0.25">
      <c r="A326" s="1"/>
      <c r="B326" s="5"/>
      <c r="C326" s="5"/>
      <c r="D326" s="5"/>
      <c r="E326" s="5"/>
      <c r="F326" s="18"/>
      <c r="G326" s="5"/>
      <c r="H326" s="17"/>
      <c r="I326" s="5"/>
      <c r="J326" s="5"/>
      <c r="K326" s="5"/>
      <c r="L326" s="5"/>
      <c r="M326" s="5"/>
      <c r="N326" s="5"/>
      <c r="O326" s="5"/>
      <c r="P326" s="368"/>
      <c r="Q326" s="362"/>
      <c r="R326" s="362"/>
      <c r="S326" s="362"/>
      <c r="T326" s="362"/>
      <c r="U326" s="362"/>
      <c r="V326" s="362"/>
      <c r="W326" s="362"/>
      <c r="X326" s="362"/>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6"/>
      <c r="CD326" s="6"/>
      <c r="CE326" s="6"/>
      <c r="CF326" s="6"/>
    </row>
    <row r="327" spans="1:84" x14ac:dyDescent="0.25">
      <c r="A327" s="1"/>
      <c r="B327" s="5"/>
      <c r="C327" s="5"/>
      <c r="D327" s="5"/>
      <c r="E327" s="5"/>
      <c r="F327" s="18"/>
      <c r="G327" s="5"/>
      <c r="H327" s="17"/>
      <c r="I327" s="5"/>
      <c r="J327" s="5"/>
      <c r="K327" s="5"/>
      <c r="L327" s="5"/>
      <c r="M327" s="5"/>
      <c r="N327" s="5"/>
      <c r="O327" s="5"/>
      <c r="P327" s="368"/>
      <c r="Q327" s="362"/>
      <c r="R327" s="362"/>
      <c r="S327" s="362"/>
      <c r="T327" s="362"/>
      <c r="U327" s="362"/>
      <c r="V327" s="362"/>
      <c r="W327" s="362"/>
      <c r="X327" s="362"/>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6"/>
      <c r="CD327" s="6"/>
      <c r="CE327" s="6"/>
      <c r="CF327" s="6"/>
    </row>
    <row r="328" spans="1:84" x14ac:dyDescent="0.25">
      <c r="A328" s="1"/>
      <c r="B328" s="5"/>
      <c r="C328" s="5"/>
      <c r="D328" s="5"/>
      <c r="E328" s="5"/>
      <c r="F328" s="18"/>
      <c r="G328" s="5"/>
      <c r="H328" s="17"/>
      <c r="I328" s="5"/>
      <c r="J328" s="5"/>
      <c r="K328" s="5"/>
      <c r="L328" s="5"/>
      <c r="M328" s="5"/>
      <c r="N328" s="5"/>
      <c r="O328" s="5"/>
      <c r="P328" s="368"/>
      <c r="Q328" s="362"/>
      <c r="R328" s="362"/>
      <c r="S328" s="362"/>
      <c r="T328" s="362"/>
      <c r="U328" s="362"/>
      <c r="V328" s="362"/>
      <c r="W328" s="362"/>
      <c r="X328" s="362"/>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6"/>
      <c r="CD328" s="6"/>
      <c r="CE328" s="6"/>
      <c r="CF328" s="6"/>
    </row>
    <row r="329" spans="1:84" x14ac:dyDescent="0.25">
      <c r="A329" s="1"/>
      <c r="B329" s="5"/>
      <c r="C329" s="5"/>
      <c r="D329" s="5"/>
      <c r="E329" s="5"/>
      <c r="F329" s="18"/>
      <c r="G329" s="5"/>
      <c r="H329" s="17"/>
      <c r="I329" s="5"/>
      <c r="J329" s="5"/>
      <c r="K329" s="5"/>
      <c r="L329" s="5"/>
      <c r="M329" s="5"/>
      <c r="N329" s="5"/>
      <c r="O329" s="5"/>
      <c r="P329" s="368"/>
      <c r="Q329" s="362"/>
      <c r="R329" s="362"/>
      <c r="S329" s="362"/>
      <c r="T329" s="362"/>
      <c r="U329" s="362"/>
      <c r="V329" s="362"/>
      <c r="W329" s="362"/>
      <c r="X329" s="362"/>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6"/>
      <c r="CD329" s="6"/>
      <c r="CE329" s="6"/>
      <c r="CF329" s="6"/>
    </row>
    <row r="330" spans="1:84" x14ac:dyDescent="0.25">
      <c r="A330" s="1"/>
      <c r="B330" s="5"/>
      <c r="C330" s="5"/>
      <c r="D330" s="5"/>
      <c r="E330" s="5"/>
      <c r="F330" s="18"/>
      <c r="G330" s="5"/>
      <c r="H330" s="17"/>
      <c r="I330" s="5"/>
      <c r="J330" s="5"/>
      <c r="K330" s="5"/>
      <c r="L330" s="5"/>
      <c r="M330" s="5"/>
      <c r="N330" s="5"/>
      <c r="O330" s="5"/>
      <c r="P330" s="368"/>
      <c r="Q330" s="362"/>
      <c r="R330" s="362"/>
      <c r="S330" s="362"/>
      <c r="T330" s="362"/>
      <c r="U330" s="362"/>
      <c r="V330" s="362"/>
      <c r="W330" s="362"/>
      <c r="X330" s="362"/>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6"/>
      <c r="CD330" s="6"/>
      <c r="CE330" s="6"/>
      <c r="CF330" s="6"/>
    </row>
    <row r="331" spans="1:84" x14ac:dyDescent="0.25">
      <c r="A331" s="1"/>
      <c r="B331" s="5"/>
      <c r="C331" s="5"/>
      <c r="D331" s="5"/>
      <c r="E331" s="5"/>
      <c r="F331" s="18"/>
      <c r="G331" s="5"/>
      <c r="H331" s="17"/>
      <c r="I331" s="5"/>
      <c r="J331" s="5"/>
      <c r="K331" s="5"/>
      <c r="L331" s="5"/>
      <c r="M331" s="5"/>
      <c r="N331" s="5"/>
      <c r="O331" s="5"/>
      <c r="P331" s="368"/>
      <c r="Q331" s="362"/>
      <c r="R331" s="362"/>
      <c r="S331" s="362"/>
      <c r="T331" s="362"/>
      <c r="U331" s="362"/>
      <c r="V331" s="362"/>
      <c r="W331" s="362"/>
      <c r="X331" s="362"/>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6"/>
      <c r="CD331" s="6"/>
      <c r="CE331" s="6"/>
      <c r="CF331" s="6"/>
    </row>
    <row r="332" spans="1:84" x14ac:dyDescent="0.25">
      <c r="A332" s="1"/>
      <c r="B332" s="5"/>
      <c r="C332" s="5"/>
      <c r="D332" s="5"/>
      <c r="E332" s="5"/>
      <c r="F332" s="18"/>
      <c r="G332" s="5"/>
      <c r="H332" s="17"/>
      <c r="I332" s="5"/>
      <c r="J332" s="5"/>
      <c r="K332" s="5"/>
      <c r="L332" s="5"/>
      <c r="M332" s="5"/>
      <c r="N332" s="5"/>
      <c r="O332" s="5"/>
      <c r="P332" s="368"/>
      <c r="Q332" s="362"/>
      <c r="R332" s="362"/>
      <c r="S332" s="362"/>
      <c r="T332" s="362"/>
      <c r="U332" s="362"/>
      <c r="V332" s="362"/>
      <c r="W332" s="362"/>
      <c r="X332" s="362"/>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6"/>
      <c r="CD332" s="6"/>
      <c r="CE332" s="6"/>
      <c r="CF332" s="6"/>
    </row>
    <row r="333" spans="1:84" x14ac:dyDescent="0.25">
      <c r="A333" s="1"/>
      <c r="B333" s="5"/>
      <c r="C333" s="5"/>
      <c r="D333" s="5"/>
      <c r="E333" s="5"/>
      <c r="F333" s="18"/>
      <c r="G333" s="5"/>
      <c r="H333" s="17"/>
      <c r="I333" s="5"/>
      <c r="J333" s="5"/>
      <c r="K333" s="5"/>
      <c r="L333" s="5"/>
      <c r="M333" s="5"/>
      <c r="N333" s="5"/>
      <c r="O333" s="5"/>
      <c r="P333" s="368"/>
      <c r="Q333" s="362"/>
      <c r="R333" s="362"/>
      <c r="S333" s="362"/>
      <c r="T333" s="362"/>
      <c r="U333" s="362"/>
      <c r="V333" s="362"/>
      <c r="W333" s="362"/>
      <c r="X333" s="362"/>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6"/>
      <c r="CD333" s="6"/>
      <c r="CE333" s="6"/>
      <c r="CF333" s="6"/>
    </row>
    <row r="334" spans="1:84" x14ac:dyDescent="0.25">
      <c r="A334" s="1"/>
      <c r="B334" s="5"/>
      <c r="C334" s="5"/>
      <c r="D334" s="5"/>
      <c r="E334" s="5"/>
      <c r="F334" s="18"/>
      <c r="G334" s="5"/>
      <c r="H334" s="17"/>
      <c r="I334" s="5"/>
      <c r="J334" s="5"/>
      <c r="K334" s="5"/>
      <c r="L334" s="5"/>
      <c r="M334" s="5"/>
      <c r="N334" s="5"/>
      <c r="O334" s="5"/>
      <c r="P334" s="368"/>
      <c r="Q334" s="362"/>
      <c r="R334" s="362"/>
      <c r="S334" s="362"/>
      <c r="T334" s="362"/>
      <c r="U334" s="362"/>
      <c r="V334" s="362"/>
      <c r="W334" s="362"/>
      <c r="X334" s="362"/>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6"/>
      <c r="CD334" s="6"/>
      <c r="CE334" s="6"/>
      <c r="CF334" s="6"/>
    </row>
    <row r="335" spans="1:84" x14ac:dyDescent="0.25">
      <c r="A335" s="1"/>
      <c r="B335" s="5"/>
      <c r="C335" s="5"/>
      <c r="D335" s="5"/>
      <c r="E335" s="5"/>
      <c r="F335" s="18"/>
      <c r="G335" s="5"/>
      <c r="H335" s="17"/>
      <c r="I335" s="5"/>
      <c r="J335" s="5"/>
      <c r="K335" s="5"/>
      <c r="L335" s="5"/>
      <c r="M335" s="5"/>
      <c r="N335" s="5"/>
      <c r="O335" s="5"/>
      <c r="P335" s="368"/>
      <c r="Q335" s="362"/>
      <c r="R335" s="362"/>
      <c r="S335" s="362"/>
      <c r="T335" s="362"/>
      <c r="U335" s="362"/>
      <c r="V335" s="362"/>
      <c r="W335" s="362"/>
      <c r="X335" s="362"/>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6"/>
      <c r="CD335" s="6"/>
      <c r="CE335" s="6"/>
      <c r="CF335" s="6"/>
    </row>
    <row r="336" spans="1:84" x14ac:dyDescent="0.25">
      <c r="A336" s="1"/>
      <c r="B336" s="5"/>
      <c r="C336" s="5"/>
      <c r="D336" s="5"/>
      <c r="E336" s="5"/>
      <c r="F336" s="18"/>
      <c r="G336" s="5"/>
      <c r="H336" s="17"/>
      <c r="I336" s="5"/>
      <c r="J336" s="5"/>
      <c r="K336" s="5"/>
      <c r="L336" s="5"/>
      <c r="M336" s="5"/>
      <c r="N336" s="5"/>
      <c r="O336" s="5"/>
      <c r="P336" s="368"/>
      <c r="Q336" s="362"/>
      <c r="R336" s="362"/>
      <c r="S336" s="362"/>
      <c r="T336" s="362"/>
      <c r="U336" s="362"/>
      <c r="V336" s="362"/>
      <c r="W336" s="362"/>
      <c r="X336" s="362"/>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6"/>
      <c r="CD336" s="6"/>
      <c r="CE336" s="6"/>
      <c r="CF336" s="6"/>
    </row>
    <row r="337" spans="1:84" x14ac:dyDescent="0.25">
      <c r="A337" s="1"/>
      <c r="B337" s="5"/>
      <c r="C337" s="5"/>
      <c r="D337" s="5"/>
      <c r="E337" s="5"/>
      <c r="F337" s="18"/>
      <c r="G337" s="5"/>
      <c r="H337" s="17"/>
      <c r="I337" s="5"/>
      <c r="J337" s="5"/>
      <c r="K337" s="5"/>
      <c r="L337" s="5"/>
      <c r="M337" s="5"/>
      <c r="N337" s="5"/>
      <c r="O337" s="5"/>
      <c r="P337" s="368"/>
      <c r="Q337" s="362"/>
      <c r="R337" s="362"/>
      <c r="S337" s="362"/>
      <c r="T337" s="362"/>
      <c r="U337" s="362"/>
      <c r="V337" s="362"/>
      <c r="W337" s="362"/>
      <c r="X337" s="362"/>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6"/>
      <c r="CD337" s="6"/>
      <c r="CE337" s="6"/>
      <c r="CF337" s="6"/>
    </row>
    <row r="338" spans="1:84" x14ac:dyDescent="0.25">
      <c r="A338" s="1"/>
      <c r="B338" s="5"/>
      <c r="C338" s="5"/>
      <c r="D338" s="5"/>
      <c r="E338" s="5"/>
      <c r="F338" s="18"/>
      <c r="G338" s="5"/>
      <c r="H338" s="17"/>
      <c r="I338" s="5"/>
      <c r="J338" s="5"/>
      <c r="K338" s="5"/>
      <c r="L338" s="5"/>
      <c r="M338" s="5"/>
      <c r="N338" s="5"/>
      <c r="O338" s="5"/>
      <c r="P338" s="368"/>
      <c r="Q338" s="362"/>
      <c r="R338" s="362"/>
      <c r="S338" s="362"/>
      <c r="T338" s="362"/>
      <c r="U338" s="362"/>
      <c r="V338" s="362"/>
      <c r="W338" s="362"/>
      <c r="X338" s="362"/>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6"/>
      <c r="CD338" s="6"/>
      <c r="CE338" s="6"/>
      <c r="CF338" s="6"/>
    </row>
    <row r="339" spans="1:84" x14ac:dyDescent="0.25">
      <c r="A339" s="1"/>
      <c r="B339" s="5"/>
      <c r="C339" s="5"/>
      <c r="D339" s="5"/>
      <c r="E339" s="5"/>
      <c r="F339" s="18"/>
      <c r="G339" s="5"/>
      <c r="H339" s="17"/>
      <c r="I339" s="5"/>
      <c r="J339" s="5"/>
      <c r="K339" s="5"/>
      <c r="L339" s="5"/>
      <c r="M339" s="5"/>
      <c r="N339" s="5"/>
      <c r="O339" s="5"/>
      <c r="P339" s="368"/>
      <c r="Q339" s="362"/>
      <c r="R339" s="362"/>
      <c r="S339" s="362"/>
      <c r="T339" s="362"/>
      <c r="U339" s="362"/>
      <c r="V339" s="362"/>
      <c r="W339" s="362"/>
      <c r="X339" s="362"/>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6"/>
      <c r="CD339" s="6"/>
      <c r="CE339" s="6"/>
      <c r="CF339" s="6"/>
    </row>
    <row r="340" spans="1:84" x14ac:dyDescent="0.25">
      <c r="A340" s="1"/>
      <c r="B340" s="5"/>
      <c r="C340" s="5"/>
      <c r="D340" s="5"/>
      <c r="E340" s="5"/>
      <c r="F340" s="18"/>
      <c r="G340" s="5"/>
      <c r="H340" s="17"/>
      <c r="I340" s="5"/>
      <c r="J340" s="5"/>
      <c r="K340" s="5"/>
      <c r="L340" s="5"/>
      <c r="M340" s="5"/>
      <c r="N340" s="5"/>
      <c r="O340" s="5"/>
      <c r="P340" s="368"/>
      <c r="Q340" s="362"/>
      <c r="R340" s="362"/>
      <c r="S340" s="362"/>
      <c r="T340" s="362"/>
      <c r="U340" s="362"/>
      <c r="V340" s="362"/>
      <c r="W340" s="362"/>
      <c r="X340" s="362"/>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6"/>
      <c r="CD340" s="6"/>
      <c r="CE340" s="6"/>
      <c r="CF340" s="6"/>
    </row>
    <row r="341" spans="1:84" x14ac:dyDescent="0.25">
      <c r="A341" s="1"/>
      <c r="B341" s="5"/>
      <c r="C341" s="5"/>
      <c r="D341" s="5"/>
      <c r="E341" s="5"/>
      <c r="F341" s="18"/>
      <c r="G341" s="5"/>
      <c r="H341" s="17"/>
      <c r="I341" s="5"/>
      <c r="J341" s="5"/>
      <c r="K341" s="5"/>
      <c r="L341" s="5"/>
      <c r="M341" s="5"/>
      <c r="N341" s="5"/>
      <c r="O341" s="5"/>
      <c r="P341" s="368"/>
      <c r="Q341" s="362"/>
      <c r="R341" s="362"/>
      <c r="S341" s="362"/>
      <c r="T341" s="362"/>
      <c r="U341" s="362"/>
      <c r="V341" s="362"/>
      <c r="W341" s="362"/>
      <c r="X341" s="362"/>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6"/>
      <c r="CD341" s="6"/>
      <c r="CE341" s="6"/>
      <c r="CF341" s="6"/>
    </row>
    <row r="342" spans="1:84" x14ac:dyDescent="0.25">
      <c r="A342" s="1"/>
      <c r="B342" s="5"/>
      <c r="C342" s="5"/>
      <c r="D342" s="5"/>
      <c r="E342" s="5"/>
      <c r="F342" s="18"/>
      <c r="G342" s="5"/>
      <c r="H342" s="17"/>
      <c r="I342" s="5"/>
      <c r="J342" s="5"/>
      <c r="K342" s="5"/>
      <c r="L342" s="5"/>
      <c r="M342" s="5"/>
      <c r="N342" s="5"/>
      <c r="O342" s="5"/>
      <c r="P342" s="368"/>
      <c r="Q342" s="362"/>
      <c r="R342" s="362"/>
      <c r="S342" s="362"/>
      <c r="T342" s="362"/>
      <c r="U342" s="362"/>
      <c r="V342" s="362"/>
      <c r="W342" s="362"/>
      <c r="X342" s="362"/>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6"/>
      <c r="CD342" s="6"/>
      <c r="CE342" s="6"/>
      <c r="CF342" s="6"/>
    </row>
    <row r="343" spans="1:84" x14ac:dyDescent="0.25">
      <c r="A343" s="1"/>
      <c r="B343" s="5"/>
      <c r="C343" s="5"/>
      <c r="D343" s="5"/>
      <c r="E343" s="5"/>
      <c r="F343" s="18"/>
      <c r="G343" s="5"/>
      <c r="H343" s="17"/>
      <c r="I343" s="5"/>
      <c r="J343" s="5"/>
      <c r="K343" s="5"/>
      <c r="L343" s="5"/>
      <c r="M343" s="5"/>
      <c r="N343" s="5"/>
      <c r="O343" s="5"/>
      <c r="P343" s="368"/>
      <c r="Q343" s="362"/>
      <c r="R343" s="362"/>
      <c r="S343" s="362"/>
      <c r="T343" s="362"/>
      <c r="U343" s="362"/>
      <c r="V343" s="362"/>
      <c r="W343" s="362"/>
      <c r="X343" s="362"/>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6"/>
      <c r="CD343" s="6"/>
      <c r="CE343" s="6"/>
      <c r="CF343" s="6"/>
    </row>
    <row r="344" spans="1:84" x14ac:dyDescent="0.25">
      <c r="A344" s="1"/>
      <c r="B344" s="5"/>
      <c r="C344" s="5"/>
      <c r="D344" s="5"/>
      <c r="E344" s="5"/>
      <c r="F344" s="18"/>
      <c r="G344" s="5"/>
      <c r="H344" s="17"/>
      <c r="I344" s="5"/>
      <c r="J344" s="5"/>
      <c r="K344" s="5"/>
      <c r="L344" s="5"/>
      <c r="M344" s="5"/>
      <c r="N344" s="5"/>
      <c r="O344" s="5"/>
      <c r="P344" s="368"/>
      <c r="Q344" s="362"/>
      <c r="R344" s="362"/>
      <c r="S344" s="362"/>
      <c r="T344" s="362"/>
      <c r="U344" s="362"/>
      <c r="V344" s="362"/>
      <c r="W344" s="362"/>
      <c r="X344" s="362"/>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6"/>
      <c r="CD344" s="6"/>
      <c r="CE344" s="6"/>
      <c r="CF344" s="6"/>
    </row>
    <row r="345" spans="1:84" x14ac:dyDescent="0.25">
      <c r="A345" s="1"/>
      <c r="B345" s="5"/>
      <c r="C345" s="5"/>
      <c r="D345" s="5"/>
      <c r="E345" s="5"/>
      <c r="F345" s="18"/>
      <c r="G345" s="5"/>
      <c r="H345" s="17"/>
      <c r="I345" s="5"/>
      <c r="J345" s="5"/>
      <c r="K345" s="5"/>
      <c r="L345" s="5"/>
      <c r="M345" s="5"/>
      <c r="N345" s="5"/>
      <c r="O345" s="5"/>
      <c r="P345" s="368"/>
      <c r="Q345" s="362"/>
      <c r="R345" s="362"/>
      <c r="S345" s="362"/>
      <c r="T345" s="362"/>
      <c r="U345" s="362"/>
      <c r="V345" s="362"/>
      <c r="W345" s="362"/>
      <c r="X345" s="362"/>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6"/>
      <c r="CD345" s="6"/>
      <c r="CE345" s="6"/>
      <c r="CF345" s="6"/>
    </row>
    <row r="346" spans="1:84" x14ac:dyDescent="0.25">
      <c r="A346" s="1"/>
      <c r="B346" s="5"/>
      <c r="C346" s="5"/>
      <c r="D346" s="5"/>
      <c r="E346" s="5"/>
      <c r="F346" s="18"/>
      <c r="G346" s="5"/>
      <c r="H346" s="17"/>
      <c r="I346" s="5"/>
      <c r="J346" s="5"/>
      <c r="K346" s="5"/>
      <c r="L346" s="5"/>
      <c r="M346" s="5"/>
      <c r="N346" s="5"/>
      <c r="O346" s="5"/>
      <c r="P346" s="368"/>
      <c r="Q346" s="362"/>
      <c r="R346" s="362"/>
      <c r="S346" s="362"/>
      <c r="T346" s="362"/>
      <c r="U346" s="362"/>
      <c r="V346" s="362"/>
      <c r="W346" s="362"/>
      <c r="X346" s="362"/>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6"/>
      <c r="CD346" s="6"/>
      <c r="CE346" s="6"/>
      <c r="CF346" s="6"/>
    </row>
    <row r="347" spans="1:84" x14ac:dyDescent="0.25">
      <c r="A347" s="1"/>
      <c r="B347" s="5"/>
      <c r="C347" s="5"/>
      <c r="D347" s="5"/>
      <c r="E347" s="5"/>
      <c r="F347" s="18"/>
      <c r="G347" s="5"/>
      <c r="H347" s="17"/>
      <c r="I347" s="5"/>
      <c r="J347" s="5"/>
      <c r="K347" s="5"/>
      <c r="L347" s="5"/>
      <c r="M347" s="5"/>
      <c r="N347" s="5"/>
      <c r="O347" s="5"/>
      <c r="P347" s="368"/>
      <c r="Q347" s="362"/>
      <c r="R347" s="362"/>
      <c r="S347" s="362"/>
      <c r="T347" s="362"/>
      <c r="U347" s="362"/>
      <c r="V347" s="362"/>
      <c r="W347" s="362"/>
      <c r="X347" s="362"/>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6"/>
      <c r="CD347" s="6"/>
      <c r="CE347" s="6"/>
      <c r="CF347" s="6"/>
    </row>
    <row r="348" spans="1:84" x14ac:dyDescent="0.25">
      <c r="A348" s="1"/>
      <c r="B348" s="5"/>
      <c r="C348" s="5"/>
      <c r="D348" s="5"/>
      <c r="E348" s="5"/>
      <c r="F348" s="18"/>
      <c r="G348" s="5"/>
      <c r="H348" s="17"/>
      <c r="I348" s="5"/>
      <c r="J348" s="5"/>
      <c r="K348" s="5"/>
      <c r="L348" s="5"/>
      <c r="M348" s="5"/>
      <c r="N348" s="5"/>
      <c r="O348" s="5"/>
      <c r="P348" s="368"/>
      <c r="Q348" s="362"/>
      <c r="R348" s="362"/>
      <c r="S348" s="362"/>
      <c r="T348" s="362"/>
      <c r="U348" s="362"/>
      <c r="V348" s="362"/>
      <c r="W348" s="362"/>
      <c r="X348" s="362"/>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6"/>
      <c r="CD348" s="6"/>
      <c r="CE348" s="6"/>
      <c r="CF348" s="6"/>
    </row>
    <row r="349" spans="1:84" x14ac:dyDescent="0.25">
      <c r="A349" s="1"/>
      <c r="B349" s="5"/>
      <c r="C349" s="5"/>
      <c r="D349" s="5"/>
      <c r="E349" s="5"/>
      <c r="F349" s="18"/>
      <c r="G349" s="5"/>
      <c r="H349" s="17"/>
      <c r="I349" s="5"/>
      <c r="J349" s="5"/>
      <c r="K349" s="5"/>
      <c r="L349" s="5"/>
      <c r="M349" s="5"/>
      <c r="N349" s="5"/>
      <c r="O349" s="5"/>
      <c r="P349" s="368"/>
      <c r="Q349" s="362"/>
      <c r="R349" s="362"/>
      <c r="S349" s="362"/>
      <c r="T349" s="362"/>
      <c r="U349" s="362"/>
      <c r="V349" s="362"/>
      <c r="W349" s="362"/>
      <c r="X349" s="362"/>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6"/>
      <c r="CD349" s="6"/>
      <c r="CE349" s="6"/>
      <c r="CF349" s="6"/>
    </row>
    <row r="350" spans="1:84" x14ac:dyDescent="0.25">
      <c r="A350" s="1"/>
      <c r="B350" s="5"/>
      <c r="C350" s="5"/>
      <c r="D350" s="5"/>
      <c r="E350" s="5"/>
      <c r="F350" s="18"/>
      <c r="G350" s="5"/>
      <c r="H350" s="17"/>
      <c r="I350" s="5"/>
      <c r="J350" s="5"/>
      <c r="K350" s="5"/>
      <c r="L350" s="5"/>
      <c r="M350" s="5"/>
      <c r="N350" s="5"/>
      <c r="O350" s="5"/>
      <c r="P350" s="368"/>
      <c r="Q350" s="362"/>
      <c r="R350" s="362"/>
      <c r="S350" s="362"/>
      <c r="T350" s="362"/>
      <c r="U350" s="362"/>
      <c r="V350" s="362"/>
      <c r="W350" s="362"/>
      <c r="X350" s="362"/>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6"/>
      <c r="CD350" s="6"/>
      <c r="CE350" s="6"/>
      <c r="CF350" s="6"/>
    </row>
    <row r="351" spans="1:84" x14ac:dyDescent="0.25">
      <c r="A351" s="1"/>
      <c r="B351" s="5"/>
      <c r="C351" s="5"/>
      <c r="D351" s="5"/>
      <c r="E351" s="5"/>
      <c r="F351" s="18"/>
      <c r="G351" s="5"/>
      <c r="H351" s="17"/>
      <c r="I351" s="5"/>
      <c r="J351" s="5"/>
      <c r="K351" s="5"/>
      <c r="L351" s="5"/>
      <c r="M351" s="5"/>
      <c r="N351" s="5"/>
      <c r="O351" s="5"/>
      <c r="P351" s="368"/>
      <c r="Q351" s="362"/>
      <c r="R351" s="362"/>
      <c r="S351" s="362"/>
      <c r="T351" s="362"/>
      <c r="U351" s="362"/>
      <c r="V351" s="362"/>
      <c r="W351" s="362"/>
      <c r="X351" s="362"/>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6"/>
      <c r="CD351" s="6"/>
      <c r="CE351" s="6"/>
      <c r="CF351" s="6"/>
    </row>
    <row r="352" spans="1:84" x14ac:dyDescent="0.25">
      <c r="A352" s="1"/>
      <c r="B352" s="5"/>
      <c r="C352" s="5"/>
      <c r="D352" s="5"/>
      <c r="E352" s="5"/>
      <c r="F352" s="18"/>
      <c r="G352" s="5"/>
      <c r="H352" s="17"/>
      <c r="I352" s="5"/>
      <c r="J352" s="5"/>
      <c r="K352" s="5"/>
      <c r="L352" s="5"/>
      <c r="M352" s="5"/>
      <c r="N352" s="5"/>
      <c r="O352" s="5"/>
      <c r="P352" s="368"/>
      <c r="Q352" s="362"/>
      <c r="R352" s="362"/>
      <c r="S352" s="362"/>
      <c r="T352" s="362"/>
      <c r="U352" s="362"/>
      <c r="V352" s="362"/>
      <c r="W352" s="362"/>
      <c r="X352" s="362"/>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6"/>
      <c r="CD352" s="6"/>
      <c r="CE352" s="6"/>
      <c r="CF352" s="6"/>
    </row>
    <row r="353" spans="1:84" x14ac:dyDescent="0.25">
      <c r="A353" s="1"/>
      <c r="B353" s="5"/>
      <c r="C353" s="5"/>
      <c r="D353" s="5"/>
      <c r="E353" s="5"/>
      <c r="F353" s="18"/>
      <c r="G353" s="5"/>
      <c r="H353" s="17"/>
      <c r="I353" s="5"/>
      <c r="J353" s="5"/>
      <c r="K353" s="5"/>
      <c r="L353" s="5"/>
      <c r="M353" s="5"/>
      <c r="N353" s="5"/>
      <c r="O353" s="5"/>
      <c r="P353" s="368"/>
      <c r="Q353" s="362"/>
      <c r="R353" s="362"/>
      <c r="S353" s="362"/>
      <c r="T353" s="362"/>
      <c r="U353" s="362"/>
      <c r="V353" s="362"/>
      <c r="W353" s="362"/>
      <c r="X353" s="362"/>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6"/>
      <c r="CD353" s="6"/>
      <c r="CE353" s="6"/>
      <c r="CF353" s="6"/>
    </row>
    <row r="354" spans="1:84" x14ac:dyDescent="0.25">
      <c r="A354" s="1"/>
      <c r="B354" s="5"/>
      <c r="C354" s="5"/>
      <c r="D354" s="5"/>
      <c r="E354" s="5"/>
      <c r="F354" s="18"/>
      <c r="G354" s="5"/>
      <c r="H354" s="17"/>
      <c r="I354" s="5"/>
      <c r="J354" s="5"/>
      <c r="K354" s="5"/>
      <c r="L354" s="5"/>
      <c r="M354" s="5"/>
      <c r="N354" s="5"/>
      <c r="O354" s="5"/>
      <c r="P354" s="368"/>
      <c r="Q354" s="362"/>
      <c r="R354" s="362"/>
      <c r="S354" s="362"/>
      <c r="T354" s="362"/>
      <c r="U354" s="362"/>
      <c r="V354" s="362"/>
      <c r="W354" s="362"/>
      <c r="X354" s="362"/>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6"/>
      <c r="CD354" s="6"/>
      <c r="CE354" s="6"/>
      <c r="CF354" s="6"/>
    </row>
    <row r="355" spans="1:84" x14ac:dyDescent="0.25">
      <c r="A355" s="1"/>
      <c r="B355" s="5"/>
      <c r="C355" s="5"/>
      <c r="D355" s="5"/>
      <c r="E355" s="5"/>
      <c r="F355" s="18"/>
      <c r="G355" s="5"/>
      <c r="H355" s="17"/>
      <c r="I355" s="5"/>
      <c r="J355" s="5"/>
      <c r="K355" s="5"/>
      <c r="L355" s="5"/>
      <c r="M355" s="5"/>
      <c r="N355" s="5"/>
      <c r="O355" s="5"/>
      <c r="P355" s="368"/>
      <c r="Q355" s="362"/>
      <c r="R355" s="362"/>
      <c r="S355" s="362"/>
      <c r="T355" s="362"/>
      <c r="U355" s="362"/>
      <c r="V355" s="362"/>
      <c r="W355" s="362"/>
      <c r="X355" s="362"/>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6"/>
      <c r="CD355" s="6"/>
      <c r="CE355" s="6"/>
      <c r="CF355" s="6"/>
    </row>
    <row r="356" spans="1:84" x14ac:dyDescent="0.25">
      <c r="A356" s="1"/>
      <c r="B356" s="5"/>
      <c r="C356" s="5"/>
      <c r="D356" s="5"/>
      <c r="E356" s="5"/>
      <c r="F356" s="18"/>
      <c r="G356" s="5"/>
      <c r="H356" s="17"/>
      <c r="I356" s="5"/>
      <c r="J356" s="5"/>
      <c r="K356" s="5"/>
      <c r="L356" s="5"/>
      <c r="M356" s="5"/>
      <c r="N356" s="5"/>
      <c r="O356" s="5"/>
      <c r="P356" s="368"/>
      <c r="Q356" s="362"/>
      <c r="R356" s="362"/>
      <c r="S356" s="362"/>
      <c r="T356" s="362"/>
      <c r="U356" s="362"/>
      <c r="V356" s="362"/>
      <c r="W356" s="362"/>
      <c r="X356" s="362"/>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6"/>
      <c r="CD356" s="6"/>
      <c r="CE356" s="6"/>
      <c r="CF356" s="6"/>
    </row>
    <row r="357" spans="1:84" x14ac:dyDescent="0.25">
      <c r="A357" s="1"/>
      <c r="B357" s="5"/>
      <c r="C357" s="5"/>
      <c r="D357" s="5"/>
      <c r="E357" s="5"/>
      <c r="F357" s="18"/>
      <c r="G357" s="5"/>
      <c r="H357" s="17"/>
      <c r="I357" s="5"/>
      <c r="J357" s="5"/>
      <c r="K357" s="5"/>
      <c r="L357" s="5"/>
      <c r="M357" s="5"/>
      <c r="N357" s="5"/>
      <c r="O357" s="5"/>
      <c r="P357" s="368"/>
      <c r="Q357" s="362"/>
      <c r="R357" s="362"/>
      <c r="S357" s="362"/>
      <c r="T357" s="362"/>
      <c r="U357" s="362"/>
      <c r="V357" s="362"/>
      <c r="W357" s="362"/>
      <c r="X357" s="362"/>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6"/>
      <c r="CD357" s="6"/>
      <c r="CE357" s="6"/>
      <c r="CF357" s="6"/>
    </row>
    <row r="358" spans="1:84" x14ac:dyDescent="0.25">
      <c r="A358" s="1"/>
      <c r="B358" s="5"/>
      <c r="C358" s="5"/>
      <c r="D358" s="5"/>
      <c r="E358" s="5"/>
      <c r="F358" s="18"/>
      <c r="G358" s="5"/>
      <c r="H358" s="17"/>
      <c r="I358" s="5"/>
      <c r="J358" s="5"/>
      <c r="K358" s="5"/>
      <c r="L358" s="5"/>
      <c r="M358" s="5"/>
      <c r="N358" s="5"/>
      <c r="O358" s="5"/>
      <c r="P358" s="368"/>
      <c r="Q358" s="362"/>
      <c r="R358" s="362"/>
      <c r="S358" s="362"/>
      <c r="T358" s="362"/>
      <c r="U358" s="362"/>
      <c r="V358" s="362"/>
      <c r="W358" s="362"/>
      <c r="X358" s="362"/>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6"/>
      <c r="CD358" s="6"/>
      <c r="CE358" s="6"/>
      <c r="CF358" s="6"/>
    </row>
    <row r="359" spans="1:84" x14ac:dyDescent="0.25">
      <c r="A359" s="1"/>
      <c r="B359" s="5"/>
      <c r="C359" s="5"/>
      <c r="D359" s="5"/>
      <c r="E359" s="5"/>
      <c r="F359" s="18"/>
      <c r="G359" s="5"/>
      <c r="H359" s="17"/>
      <c r="I359" s="5"/>
      <c r="J359" s="5"/>
      <c r="K359" s="5"/>
      <c r="L359" s="5"/>
      <c r="M359" s="5"/>
      <c r="N359" s="5"/>
      <c r="O359" s="5"/>
      <c r="P359" s="368"/>
      <c r="Q359" s="362"/>
      <c r="R359" s="362"/>
      <c r="S359" s="362"/>
      <c r="T359" s="362"/>
      <c r="U359" s="362"/>
      <c r="V359" s="362"/>
      <c r="W359" s="362"/>
      <c r="X359" s="362"/>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6"/>
      <c r="CD359" s="6"/>
      <c r="CE359" s="6"/>
      <c r="CF359" s="6"/>
    </row>
    <row r="360" spans="1:84" x14ac:dyDescent="0.25">
      <c r="A360" s="1"/>
      <c r="B360" s="5"/>
      <c r="C360" s="5"/>
      <c r="D360" s="5"/>
      <c r="E360" s="5"/>
      <c r="F360" s="18"/>
      <c r="G360" s="5"/>
      <c r="H360" s="17"/>
      <c r="I360" s="5"/>
      <c r="J360" s="5"/>
      <c r="K360" s="5"/>
      <c r="L360" s="5"/>
      <c r="M360" s="5"/>
      <c r="N360" s="5"/>
      <c r="O360" s="5"/>
      <c r="P360" s="368"/>
      <c r="Q360" s="362"/>
      <c r="R360" s="362"/>
      <c r="S360" s="362"/>
      <c r="T360" s="362"/>
      <c r="U360" s="362"/>
      <c r="V360" s="362"/>
      <c r="W360" s="362"/>
      <c r="X360" s="362"/>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6"/>
      <c r="CD360" s="6"/>
      <c r="CE360" s="6"/>
      <c r="CF360" s="6"/>
    </row>
    <row r="361" spans="1:84" x14ac:dyDescent="0.25">
      <c r="A361" s="1"/>
      <c r="B361" s="5"/>
      <c r="C361" s="5"/>
      <c r="D361" s="5"/>
      <c r="E361" s="5"/>
      <c r="F361" s="18"/>
      <c r="G361" s="5"/>
      <c r="H361" s="17"/>
      <c r="I361" s="5"/>
      <c r="J361" s="5"/>
      <c r="K361" s="5"/>
      <c r="L361" s="5"/>
      <c r="M361" s="5"/>
      <c r="N361" s="5"/>
      <c r="O361" s="5"/>
      <c r="P361" s="368"/>
      <c r="Q361" s="362"/>
      <c r="R361" s="362"/>
      <c r="S361" s="362"/>
      <c r="T361" s="362"/>
      <c r="U361" s="362"/>
      <c r="V361" s="362"/>
      <c r="W361" s="362"/>
      <c r="X361" s="362"/>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6"/>
      <c r="CD361" s="6"/>
      <c r="CE361" s="6"/>
      <c r="CF361" s="6"/>
    </row>
    <row r="362" spans="1:84" x14ac:dyDescent="0.25">
      <c r="A362" s="1"/>
      <c r="B362" s="5"/>
      <c r="C362" s="5"/>
      <c r="D362" s="5"/>
      <c r="E362" s="5"/>
      <c r="F362" s="18"/>
      <c r="G362" s="5"/>
      <c r="H362" s="17"/>
      <c r="I362" s="5"/>
      <c r="J362" s="5"/>
      <c r="K362" s="5"/>
      <c r="L362" s="5"/>
      <c r="M362" s="5"/>
      <c r="N362" s="5"/>
      <c r="O362" s="5"/>
      <c r="P362" s="368"/>
      <c r="Q362" s="362"/>
      <c r="R362" s="362"/>
      <c r="S362" s="362"/>
      <c r="T362" s="362"/>
      <c r="U362" s="362"/>
      <c r="V362" s="362"/>
      <c r="W362" s="362"/>
      <c r="X362" s="362"/>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6"/>
      <c r="CD362" s="6"/>
      <c r="CE362" s="6"/>
      <c r="CF362" s="6"/>
    </row>
    <row r="363" spans="1:84" x14ac:dyDescent="0.25">
      <c r="A363" s="1"/>
      <c r="B363" s="5"/>
      <c r="C363" s="5"/>
      <c r="D363" s="5"/>
      <c r="E363" s="5"/>
      <c r="F363" s="18"/>
      <c r="G363" s="5"/>
      <c r="H363" s="17"/>
      <c r="I363" s="5"/>
      <c r="J363" s="5"/>
      <c r="K363" s="5"/>
      <c r="L363" s="5"/>
      <c r="M363" s="5"/>
      <c r="N363" s="5"/>
      <c r="O363" s="5"/>
      <c r="P363" s="368"/>
      <c r="Q363" s="362"/>
      <c r="R363" s="362"/>
      <c r="S363" s="362"/>
      <c r="T363" s="362"/>
      <c r="U363" s="362"/>
      <c r="V363" s="362"/>
      <c r="W363" s="362"/>
      <c r="X363" s="362"/>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6"/>
      <c r="CD363" s="6"/>
      <c r="CE363" s="6"/>
      <c r="CF363" s="6"/>
    </row>
    <row r="364" spans="1:84" x14ac:dyDescent="0.25">
      <c r="A364" s="1"/>
      <c r="B364" s="5"/>
      <c r="C364" s="5"/>
      <c r="D364" s="5"/>
      <c r="E364" s="5"/>
      <c r="F364" s="18"/>
      <c r="G364" s="5"/>
      <c r="H364" s="17"/>
      <c r="I364" s="5"/>
      <c r="J364" s="5"/>
      <c r="K364" s="5"/>
      <c r="L364" s="5"/>
      <c r="M364" s="5"/>
      <c r="N364" s="5"/>
      <c r="O364" s="5"/>
      <c r="P364" s="368"/>
      <c r="Q364" s="362"/>
      <c r="R364" s="362"/>
      <c r="S364" s="362"/>
      <c r="T364" s="362"/>
      <c r="U364" s="362"/>
      <c r="V364" s="362"/>
      <c r="W364" s="362"/>
      <c r="X364" s="362"/>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6"/>
      <c r="CD364" s="6"/>
      <c r="CE364" s="6"/>
      <c r="CF364" s="6"/>
    </row>
    <row r="365" spans="1:84" x14ac:dyDescent="0.25">
      <c r="A365" s="1"/>
      <c r="B365" s="5"/>
      <c r="C365" s="5"/>
      <c r="D365" s="5"/>
      <c r="E365" s="5"/>
      <c r="F365" s="18"/>
      <c r="G365" s="5"/>
      <c r="H365" s="17"/>
      <c r="I365" s="5"/>
      <c r="J365" s="5"/>
      <c r="K365" s="5"/>
      <c r="L365" s="5"/>
      <c r="M365" s="5"/>
      <c r="N365" s="5"/>
      <c r="O365" s="5"/>
      <c r="P365" s="368"/>
      <c r="Q365" s="362"/>
      <c r="R365" s="362"/>
      <c r="S365" s="362"/>
      <c r="T365" s="362"/>
      <c r="U365" s="362"/>
      <c r="V365" s="362"/>
      <c r="W365" s="362"/>
      <c r="X365" s="362"/>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6"/>
      <c r="CD365" s="6"/>
      <c r="CE365" s="6"/>
      <c r="CF365" s="6"/>
    </row>
    <row r="366" spans="1:84" x14ac:dyDescent="0.25">
      <c r="A366" s="1"/>
      <c r="B366" s="5"/>
      <c r="C366" s="5"/>
      <c r="D366" s="5"/>
      <c r="E366" s="5"/>
      <c r="F366" s="18"/>
      <c r="G366" s="5"/>
      <c r="H366" s="17"/>
      <c r="I366" s="5"/>
      <c r="J366" s="5"/>
      <c r="K366" s="5"/>
      <c r="L366" s="5"/>
      <c r="M366" s="5"/>
      <c r="N366" s="5"/>
      <c r="O366" s="5"/>
      <c r="P366" s="368"/>
      <c r="Q366" s="362"/>
      <c r="R366" s="362"/>
      <c r="S366" s="362"/>
      <c r="T366" s="362"/>
      <c r="U366" s="362"/>
      <c r="V366" s="362"/>
      <c r="W366" s="362"/>
      <c r="X366" s="362"/>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6"/>
      <c r="CD366" s="6"/>
      <c r="CE366" s="6"/>
      <c r="CF366" s="6"/>
    </row>
    <row r="367" spans="1:84" x14ac:dyDescent="0.25">
      <c r="A367" s="1"/>
      <c r="B367" s="5"/>
      <c r="C367" s="5"/>
      <c r="D367" s="5"/>
      <c r="E367" s="5"/>
      <c r="F367" s="18"/>
      <c r="G367" s="5"/>
      <c r="H367" s="17"/>
      <c r="I367" s="5"/>
      <c r="J367" s="5"/>
      <c r="K367" s="5"/>
      <c r="L367" s="5"/>
      <c r="M367" s="5"/>
      <c r="N367" s="5"/>
      <c r="O367" s="5"/>
      <c r="P367" s="368"/>
      <c r="Q367" s="362"/>
      <c r="R367" s="362"/>
      <c r="S367" s="362"/>
      <c r="T367" s="362"/>
      <c r="U367" s="362"/>
      <c r="V367" s="362"/>
      <c r="W367" s="362"/>
      <c r="X367" s="362"/>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6"/>
      <c r="CD367" s="6"/>
      <c r="CE367" s="6"/>
      <c r="CF367" s="6"/>
    </row>
    <row r="368" spans="1:84" x14ac:dyDescent="0.25">
      <c r="A368" s="1"/>
      <c r="B368" s="5"/>
      <c r="C368" s="5"/>
      <c r="D368" s="5"/>
      <c r="E368" s="5"/>
      <c r="F368" s="18"/>
      <c r="G368" s="5"/>
      <c r="H368" s="17"/>
      <c r="I368" s="5"/>
      <c r="J368" s="5"/>
      <c r="K368" s="5"/>
      <c r="L368" s="5"/>
      <c r="M368" s="5"/>
      <c r="N368" s="5"/>
      <c r="O368" s="5"/>
      <c r="P368" s="368"/>
      <c r="Q368" s="362"/>
      <c r="R368" s="362"/>
      <c r="S368" s="362"/>
      <c r="T368" s="362"/>
      <c r="U368" s="362"/>
      <c r="V368" s="362"/>
      <c r="W368" s="362"/>
      <c r="X368" s="362"/>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6"/>
      <c r="CD368" s="6"/>
      <c r="CE368" s="6"/>
      <c r="CF368" s="6"/>
    </row>
    <row r="369" spans="1:84" x14ac:dyDescent="0.25">
      <c r="A369" s="1"/>
      <c r="B369" s="5"/>
      <c r="C369" s="5"/>
      <c r="D369" s="5"/>
      <c r="E369" s="5"/>
      <c r="F369" s="18"/>
      <c r="G369" s="5"/>
      <c r="H369" s="17"/>
      <c r="I369" s="5"/>
      <c r="J369" s="5"/>
      <c r="K369" s="5"/>
      <c r="L369" s="5"/>
      <c r="M369" s="5"/>
      <c r="N369" s="5"/>
      <c r="O369" s="5"/>
      <c r="P369" s="368"/>
      <c r="Q369" s="362"/>
      <c r="R369" s="362"/>
      <c r="S369" s="362"/>
      <c r="T369" s="362"/>
      <c r="U369" s="362"/>
      <c r="V369" s="362"/>
      <c r="W369" s="362"/>
      <c r="X369" s="362"/>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6"/>
      <c r="CD369" s="6"/>
      <c r="CE369" s="6"/>
      <c r="CF369" s="6"/>
    </row>
    <row r="370" spans="1:84" x14ac:dyDescent="0.25">
      <c r="A370" s="1"/>
      <c r="B370" s="5"/>
      <c r="C370" s="5"/>
      <c r="D370" s="5"/>
      <c r="E370" s="5"/>
      <c r="F370" s="18"/>
      <c r="G370" s="5"/>
      <c r="H370" s="17"/>
      <c r="I370" s="5"/>
      <c r="J370" s="5"/>
      <c r="K370" s="5"/>
      <c r="L370" s="5"/>
      <c r="M370" s="5"/>
      <c r="N370" s="5"/>
      <c r="O370" s="5"/>
      <c r="P370" s="368"/>
      <c r="Q370" s="362"/>
      <c r="R370" s="362"/>
      <c r="S370" s="362"/>
      <c r="T370" s="362"/>
      <c r="U370" s="362"/>
      <c r="V370" s="362"/>
      <c r="W370" s="362"/>
      <c r="X370" s="362"/>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6"/>
      <c r="CD370" s="6"/>
      <c r="CE370" s="6"/>
      <c r="CF370" s="6"/>
    </row>
    <row r="371" spans="1:84" x14ac:dyDescent="0.25">
      <c r="A371" s="1"/>
      <c r="B371" s="5"/>
      <c r="C371" s="5"/>
      <c r="D371" s="5"/>
      <c r="E371" s="5"/>
      <c r="F371" s="18"/>
      <c r="G371" s="5"/>
      <c r="H371" s="17"/>
      <c r="I371" s="5"/>
      <c r="J371" s="5"/>
      <c r="K371" s="5"/>
      <c r="L371" s="5"/>
      <c r="M371" s="5"/>
      <c r="N371" s="5"/>
      <c r="O371" s="5"/>
      <c r="P371" s="368"/>
      <c r="Q371" s="362"/>
      <c r="R371" s="362"/>
      <c r="S371" s="362"/>
      <c r="T371" s="362"/>
      <c r="U371" s="362"/>
      <c r="V371" s="362"/>
      <c r="W371" s="362"/>
      <c r="X371" s="362"/>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6"/>
      <c r="CD371" s="6"/>
      <c r="CE371" s="6"/>
      <c r="CF371" s="6"/>
    </row>
    <row r="372" spans="1:84" x14ac:dyDescent="0.25">
      <c r="A372" s="1"/>
      <c r="B372" s="5"/>
      <c r="C372" s="5"/>
      <c r="D372" s="5"/>
      <c r="E372" s="5"/>
      <c r="F372" s="18"/>
      <c r="G372" s="5"/>
      <c r="H372" s="17"/>
      <c r="I372" s="5"/>
      <c r="J372" s="5"/>
      <c r="K372" s="5"/>
      <c r="L372" s="5"/>
      <c r="M372" s="5"/>
      <c r="N372" s="5"/>
      <c r="O372" s="5"/>
      <c r="P372" s="368"/>
      <c r="Q372" s="362"/>
      <c r="R372" s="362"/>
      <c r="S372" s="362"/>
      <c r="T372" s="362"/>
      <c r="U372" s="362"/>
      <c r="V372" s="362"/>
      <c r="W372" s="362"/>
      <c r="X372" s="362"/>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6"/>
      <c r="CD372" s="6"/>
      <c r="CE372" s="6"/>
      <c r="CF372" s="6"/>
    </row>
    <row r="373" spans="1:84" x14ac:dyDescent="0.25">
      <c r="A373" s="1"/>
      <c r="B373" s="5"/>
      <c r="C373" s="5"/>
      <c r="D373" s="5"/>
      <c r="E373" s="5"/>
      <c r="F373" s="18"/>
      <c r="G373" s="5"/>
      <c r="H373" s="17"/>
      <c r="I373" s="5"/>
      <c r="J373" s="5"/>
      <c r="K373" s="5"/>
      <c r="L373" s="5"/>
      <c r="M373" s="5"/>
      <c r="N373" s="5"/>
      <c r="O373" s="5"/>
      <c r="P373" s="368"/>
      <c r="Q373" s="362"/>
      <c r="R373" s="362"/>
      <c r="S373" s="362"/>
      <c r="T373" s="362"/>
      <c r="U373" s="362"/>
      <c r="V373" s="362"/>
      <c r="W373" s="362"/>
      <c r="X373" s="362"/>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6"/>
      <c r="CD373" s="6"/>
      <c r="CE373" s="6"/>
      <c r="CF373" s="6"/>
    </row>
    <row r="374" spans="1:84" x14ac:dyDescent="0.25">
      <c r="A374" s="1"/>
      <c r="B374" s="5"/>
      <c r="C374" s="5"/>
      <c r="D374" s="5"/>
      <c r="E374" s="5"/>
      <c r="F374" s="18"/>
      <c r="G374" s="5"/>
      <c r="H374" s="17"/>
      <c r="I374" s="5"/>
      <c r="J374" s="5"/>
      <c r="K374" s="5"/>
      <c r="L374" s="5"/>
      <c r="M374" s="5"/>
      <c r="N374" s="5"/>
      <c r="O374" s="5"/>
      <c r="P374" s="368"/>
      <c r="Q374" s="362"/>
      <c r="R374" s="362"/>
      <c r="S374" s="362"/>
      <c r="T374" s="362"/>
      <c r="U374" s="362"/>
      <c r="V374" s="362"/>
      <c r="W374" s="362"/>
      <c r="X374" s="362"/>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6"/>
      <c r="CD374" s="6"/>
      <c r="CE374" s="6"/>
      <c r="CF374" s="6"/>
    </row>
    <row r="375" spans="1:84" x14ac:dyDescent="0.25">
      <c r="A375" s="1"/>
      <c r="B375" s="5"/>
      <c r="C375" s="5"/>
      <c r="D375" s="5"/>
      <c r="E375" s="5"/>
      <c r="F375" s="18"/>
      <c r="G375" s="5"/>
      <c r="H375" s="17"/>
      <c r="I375" s="5"/>
      <c r="J375" s="5"/>
      <c r="K375" s="5"/>
      <c r="L375" s="5"/>
      <c r="M375" s="5"/>
      <c r="N375" s="5"/>
      <c r="O375" s="5"/>
      <c r="P375" s="368"/>
      <c r="Q375" s="362"/>
      <c r="R375" s="362"/>
      <c r="S375" s="362"/>
      <c r="T375" s="362"/>
      <c r="U375" s="362"/>
      <c r="V375" s="362"/>
      <c r="W375" s="362"/>
      <c r="X375" s="362"/>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6"/>
      <c r="CD375" s="6"/>
      <c r="CE375" s="6"/>
      <c r="CF375" s="6"/>
    </row>
    <row r="376" spans="1:84" x14ac:dyDescent="0.25">
      <c r="A376" s="1"/>
      <c r="B376" s="5"/>
      <c r="C376" s="5"/>
      <c r="D376" s="5"/>
      <c r="E376" s="5"/>
      <c r="F376" s="18"/>
      <c r="G376" s="5"/>
      <c r="H376" s="17"/>
      <c r="I376" s="5"/>
      <c r="J376" s="5"/>
      <c r="K376" s="5"/>
      <c r="L376" s="5"/>
      <c r="M376" s="5"/>
      <c r="N376" s="5"/>
      <c r="O376" s="5"/>
      <c r="P376" s="368"/>
      <c r="Q376" s="362"/>
      <c r="R376" s="362"/>
      <c r="S376" s="362"/>
      <c r="T376" s="362"/>
      <c r="U376" s="362"/>
      <c r="V376" s="362"/>
      <c r="W376" s="362"/>
      <c r="X376" s="362"/>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6"/>
      <c r="CD376" s="6"/>
      <c r="CE376" s="6"/>
      <c r="CF376" s="6"/>
    </row>
    <row r="377" spans="1:84" x14ac:dyDescent="0.25">
      <c r="A377" s="1"/>
      <c r="B377" s="5"/>
      <c r="C377" s="5"/>
      <c r="D377" s="5"/>
      <c r="E377" s="5"/>
      <c r="F377" s="18"/>
      <c r="G377" s="5"/>
      <c r="H377" s="17"/>
      <c r="I377" s="5"/>
      <c r="J377" s="5"/>
      <c r="K377" s="5"/>
      <c r="L377" s="5"/>
      <c r="M377" s="5"/>
      <c r="N377" s="5"/>
      <c r="O377" s="5"/>
      <c r="P377" s="368"/>
      <c r="Q377" s="362"/>
      <c r="R377" s="362"/>
      <c r="S377" s="362"/>
      <c r="T377" s="362"/>
      <c r="U377" s="362"/>
      <c r="V377" s="362"/>
      <c r="W377" s="362"/>
      <c r="X377" s="362"/>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6"/>
      <c r="CD377" s="6"/>
      <c r="CE377" s="6"/>
      <c r="CF377" s="6"/>
    </row>
    <row r="378" spans="1:84" x14ac:dyDescent="0.25">
      <c r="A378" s="1"/>
      <c r="B378" s="5"/>
      <c r="C378" s="5"/>
      <c r="D378" s="5"/>
      <c r="E378" s="5"/>
      <c r="F378" s="18"/>
      <c r="G378" s="5"/>
      <c r="H378" s="17"/>
      <c r="I378" s="5"/>
      <c r="J378" s="5"/>
      <c r="K378" s="5"/>
      <c r="L378" s="5"/>
      <c r="M378" s="5"/>
      <c r="N378" s="5"/>
      <c r="O378" s="5"/>
      <c r="P378" s="368"/>
      <c r="Q378" s="362"/>
      <c r="R378" s="362"/>
      <c r="S378" s="362"/>
      <c r="T378" s="362"/>
      <c r="U378" s="362"/>
      <c r="V378" s="362"/>
      <c r="W378" s="362"/>
      <c r="X378" s="362"/>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6"/>
      <c r="CD378" s="6"/>
      <c r="CE378" s="6"/>
      <c r="CF378" s="6"/>
    </row>
    <row r="379" spans="1:84" x14ac:dyDescent="0.25">
      <c r="A379" s="1"/>
      <c r="B379" s="5"/>
      <c r="C379" s="5"/>
      <c r="D379" s="5"/>
      <c r="E379" s="5"/>
      <c r="F379" s="18"/>
      <c r="G379" s="5"/>
      <c r="H379" s="17"/>
      <c r="I379" s="5"/>
      <c r="J379" s="5"/>
      <c r="K379" s="5"/>
      <c r="L379" s="5"/>
      <c r="M379" s="5"/>
      <c r="N379" s="5"/>
      <c r="O379" s="5"/>
      <c r="P379" s="368"/>
      <c r="Q379" s="362"/>
      <c r="R379" s="362"/>
      <c r="S379" s="362"/>
      <c r="T379" s="362"/>
      <c r="U379" s="362"/>
      <c r="V379" s="362"/>
      <c r="W379" s="362"/>
      <c r="X379" s="362"/>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6"/>
      <c r="CD379" s="6"/>
      <c r="CE379" s="6"/>
      <c r="CF379" s="6"/>
    </row>
    <row r="380" spans="1:84" x14ac:dyDescent="0.25">
      <c r="A380" s="1"/>
      <c r="B380" s="5"/>
      <c r="C380" s="5"/>
      <c r="D380" s="5"/>
      <c r="E380" s="5"/>
      <c r="F380" s="18"/>
      <c r="G380" s="5"/>
      <c r="H380" s="17"/>
      <c r="I380" s="5"/>
      <c r="J380" s="5"/>
      <c r="K380" s="5"/>
      <c r="L380" s="5"/>
      <c r="M380" s="5"/>
      <c r="N380" s="5"/>
      <c r="O380" s="5"/>
      <c r="P380" s="368"/>
      <c r="Q380" s="362"/>
      <c r="R380" s="362"/>
      <c r="S380" s="362"/>
      <c r="T380" s="362"/>
      <c r="U380" s="362"/>
      <c r="V380" s="362"/>
      <c r="W380" s="362"/>
      <c r="X380" s="362"/>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6"/>
      <c r="CD380" s="6"/>
      <c r="CE380" s="6"/>
      <c r="CF380" s="6"/>
    </row>
    <row r="381" spans="1:84" x14ac:dyDescent="0.25">
      <c r="A381" s="1"/>
      <c r="B381" s="5"/>
      <c r="C381" s="5"/>
      <c r="D381" s="5"/>
      <c r="E381" s="5"/>
      <c r="F381" s="18"/>
      <c r="G381" s="5"/>
      <c r="H381" s="17"/>
      <c r="I381" s="5"/>
      <c r="J381" s="5"/>
      <c r="K381" s="5"/>
      <c r="L381" s="5"/>
      <c r="M381" s="5"/>
      <c r="N381" s="5"/>
      <c r="O381" s="5"/>
      <c r="P381" s="368"/>
      <c r="Q381" s="362"/>
      <c r="R381" s="362"/>
      <c r="S381" s="362"/>
      <c r="T381" s="362"/>
      <c r="U381" s="362"/>
      <c r="V381" s="362"/>
      <c r="W381" s="362"/>
      <c r="X381" s="362"/>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6"/>
      <c r="CD381" s="6"/>
      <c r="CE381" s="6"/>
      <c r="CF381" s="6"/>
    </row>
    <row r="382" spans="1:84" x14ac:dyDescent="0.25">
      <c r="A382" s="1"/>
      <c r="B382" s="5"/>
      <c r="C382" s="5"/>
      <c r="D382" s="5"/>
      <c r="E382" s="5"/>
      <c r="F382" s="18"/>
      <c r="G382" s="5"/>
      <c r="H382" s="17"/>
      <c r="I382" s="5"/>
      <c r="J382" s="5"/>
      <c r="K382" s="5"/>
      <c r="L382" s="5"/>
      <c r="M382" s="5"/>
      <c r="N382" s="5"/>
      <c r="O382" s="5"/>
      <c r="P382" s="368"/>
      <c r="Q382" s="362"/>
      <c r="R382" s="362"/>
      <c r="S382" s="362"/>
      <c r="T382" s="362"/>
      <c r="U382" s="362"/>
      <c r="V382" s="362"/>
      <c r="W382" s="362"/>
      <c r="X382" s="362"/>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6"/>
      <c r="CD382" s="6"/>
      <c r="CE382" s="6"/>
      <c r="CF382" s="6"/>
    </row>
    <row r="383" spans="1:84" x14ac:dyDescent="0.25">
      <c r="A383" s="1"/>
      <c r="B383" s="5"/>
      <c r="C383" s="5"/>
      <c r="D383" s="5"/>
      <c r="E383" s="5"/>
      <c r="F383" s="18"/>
      <c r="G383" s="5"/>
      <c r="H383" s="17"/>
      <c r="I383" s="5"/>
      <c r="J383" s="5"/>
      <c r="K383" s="5"/>
      <c r="L383" s="5"/>
      <c r="M383" s="5"/>
      <c r="N383" s="5"/>
      <c r="O383" s="5"/>
      <c r="P383" s="368"/>
      <c r="Q383" s="362"/>
      <c r="R383" s="362"/>
      <c r="S383" s="362"/>
      <c r="T383" s="362"/>
      <c r="U383" s="362"/>
      <c r="V383" s="362"/>
      <c r="W383" s="362"/>
      <c r="X383" s="362"/>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6"/>
      <c r="CD383" s="6"/>
      <c r="CE383" s="6"/>
      <c r="CF383" s="6"/>
    </row>
    <row r="384" spans="1:84" x14ac:dyDescent="0.25">
      <c r="A384" s="1"/>
      <c r="B384" s="5"/>
      <c r="C384" s="5"/>
      <c r="D384" s="5"/>
      <c r="E384" s="5"/>
      <c r="F384" s="18"/>
      <c r="G384" s="5"/>
      <c r="H384" s="17"/>
      <c r="I384" s="5"/>
      <c r="J384" s="5"/>
      <c r="K384" s="5"/>
      <c r="L384" s="5"/>
      <c r="M384" s="5"/>
      <c r="N384" s="5"/>
      <c r="O384" s="5"/>
      <c r="P384" s="368"/>
      <c r="Q384" s="362"/>
      <c r="R384" s="362"/>
      <c r="S384" s="362"/>
      <c r="T384" s="362"/>
      <c r="U384" s="362"/>
      <c r="V384" s="362"/>
      <c r="W384" s="362"/>
      <c r="X384" s="362"/>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6"/>
      <c r="CD384" s="6"/>
      <c r="CE384" s="6"/>
      <c r="CF384" s="6"/>
    </row>
    <row r="385" spans="1:84" x14ac:dyDescent="0.25">
      <c r="A385" s="1"/>
      <c r="B385" s="5"/>
      <c r="C385" s="5"/>
      <c r="D385" s="5"/>
      <c r="E385" s="5"/>
      <c r="F385" s="18"/>
      <c r="G385" s="5"/>
      <c r="H385" s="17"/>
      <c r="I385" s="5"/>
      <c r="J385" s="5"/>
      <c r="K385" s="5"/>
      <c r="L385" s="5"/>
      <c r="M385" s="5"/>
      <c r="N385" s="5"/>
      <c r="O385" s="5"/>
      <c r="P385" s="368"/>
      <c r="Q385" s="362"/>
      <c r="R385" s="362"/>
      <c r="S385" s="362"/>
      <c r="T385" s="362"/>
      <c r="U385" s="362"/>
      <c r="V385" s="362"/>
      <c r="W385" s="362"/>
      <c r="X385" s="362"/>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6"/>
      <c r="CD385" s="6"/>
      <c r="CE385" s="6"/>
      <c r="CF385" s="6"/>
    </row>
    <row r="386" spans="1:84" x14ac:dyDescent="0.25">
      <c r="A386" s="1"/>
      <c r="B386" s="5"/>
      <c r="C386" s="5"/>
      <c r="D386" s="5"/>
      <c r="E386" s="5"/>
      <c r="F386" s="18"/>
      <c r="G386" s="5"/>
      <c r="H386" s="17"/>
      <c r="I386" s="5"/>
      <c r="J386" s="5"/>
      <c r="K386" s="5"/>
      <c r="L386" s="5"/>
      <c r="M386" s="5"/>
      <c r="N386" s="5"/>
      <c r="O386" s="5"/>
      <c r="P386" s="368"/>
      <c r="Q386" s="362"/>
      <c r="R386" s="362"/>
      <c r="S386" s="362"/>
      <c r="T386" s="362"/>
      <c r="U386" s="362"/>
      <c r="V386" s="362"/>
      <c r="W386" s="362"/>
      <c r="X386" s="362"/>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6"/>
      <c r="CD386" s="6"/>
      <c r="CE386" s="6"/>
      <c r="CF386" s="6"/>
    </row>
    <row r="387" spans="1:84" x14ac:dyDescent="0.25">
      <c r="A387" s="1"/>
      <c r="B387" s="5"/>
      <c r="C387" s="5"/>
      <c r="D387" s="5"/>
      <c r="E387" s="5"/>
      <c r="F387" s="18"/>
      <c r="G387" s="5"/>
      <c r="H387" s="17"/>
      <c r="I387" s="5"/>
      <c r="J387" s="5"/>
      <c r="K387" s="5"/>
      <c r="L387" s="5"/>
      <c r="M387" s="5"/>
      <c r="N387" s="5"/>
      <c r="O387" s="5"/>
      <c r="P387" s="368"/>
      <c r="Q387" s="362"/>
      <c r="R387" s="362"/>
      <c r="S387" s="362"/>
      <c r="T387" s="362"/>
      <c r="U387" s="362"/>
      <c r="V387" s="362"/>
      <c r="W387" s="362"/>
      <c r="X387" s="362"/>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6"/>
      <c r="CD387" s="6"/>
      <c r="CE387" s="6"/>
      <c r="CF387" s="6"/>
    </row>
    <row r="388" spans="1:84" x14ac:dyDescent="0.25">
      <c r="A388" s="1"/>
      <c r="B388" s="5"/>
      <c r="C388" s="5"/>
      <c r="D388" s="5"/>
      <c r="E388" s="5"/>
      <c r="F388" s="18"/>
      <c r="G388" s="5"/>
      <c r="H388" s="17"/>
      <c r="I388" s="5"/>
      <c r="J388" s="5"/>
      <c r="K388" s="5"/>
      <c r="L388" s="5"/>
      <c r="M388" s="5"/>
      <c r="N388" s="5"/>
      <c r="O388" s="5"/>
      <c r="P388" s="368"/>
      <c r="Q388" s="362"/>
      <c r="R388" s="362"/>
      <c r="S388" s="362"/>
      <c r="T388" s="362"/>
      <c r="U388" s="362"/>
      <c r="V388" s="362"/>
      <c r="W388" s="362"/>
      <c r="X388" s="362"/>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6"/>
      <c r="CD388" s="6"/>
      <c r="CE388" s="6"/>
      <c r="CF388" s="6"/>
    </row>
    <row r="389" spans="1:84" x14ac:dyDescent="0.25">
      <c r="A389" s="1"/>
      <c r="B389" s="5"/>
      <c r="C389" s="5"/>
      <c r="D389" s="5"/>
      <c r="E389" s="5"/>
      <c r="F389" s="18"/>
      <c r="G389" s="5"/>
      <c r="H389" s="17"/>
      <c r="I389" s="5"/>
      <c r="J389" s="5"/>
      <c r="K389" s="5"/>
      <c r="L389" s="5"/>
      <c r="M389" s="5"/>
      <c r="N389" s="5"/>
      <c r="O389" s="5"/>
      <c r="P389" s="368"/>
      <c r="Q389" s="362"/>
      <c r="R389" s="362"/>
      <c r="S389" s="362"/>
      <c r="T389" s="362"/>
      <c r="U389" s="362"/>
      <c r="V389" s="362"/>
      <c r="W389" s="362"/>
      <c r="X389" s="362"/>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6"/>
      <c r="CD389" s="6"/>
      <c r="CE389" s="6"/>
      <c r="CF389" s="6"/>
    </row>
    <row r="390" spans="1:84" x14ac:dyDescent="0.25">
      <c r="A390" s="1"/>
      <c r="B390" s="5"/>
      <c r="C390" s="5"/>
      <c r="D390" s="5"/>
      <c r="E390" s="5"/>
      <c r="F390" s="18"/>
      <c r="G390" s="5"/>
      <c r="H390" s="17"/>
      <c r="I390" s="5"/>
      <c r="J390" s="5"/>
      <c r="K390" s="5"/>
      <c r="L390" s="5"/>
      <c r="M390" s="5"/>
      <c r="N390" s="5"/>
      <c r="O390" s="5"/>
      <c r="P390" s="368"/>
      <c r="Q390" s="362"/>
      <c r="R390" s="362"/>
      <c r="S390" s="362"/>
      <c r="T390" s="362"/>
      <c r="U390" s="362"/>
      <c r="V390" s="362"/>
      <c r="W390" s="362"/>
      <c r="X390" s="362"/>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6"/>
      <c r="CD390" s="6"/>
      <c r="CE390" s="6"/>
      <c r="CF390" s="6"/>
    </row>
    <row r="391" spans="1:84" x14ac:dyDescent="0.25">
      <c r="A391" s="1"/>
      <c r="B391" s="5"/>
      <c r="C391" s="5"/>
      <c r="D391" s="5"/>
      <c r="E391" s="5"/>
      <c r="F391" s="18"/>
      <c r="G391" s="5"/>
      <c r="H391" s="17"/>
      <c r="I391" s="5"/>
      <c r="J391" s="5"/>
      <c r="K391" s="5"/>
      <c r="L391" s="5"/>
      <c r="M391" s="5"/>
      <c r="N391" s="5"/>
      <c r="O391" s="5"/>
      <c r="P391" s="368"/>
      <c r="Q391" s="362"/>
      <c r="R391" s="362"/>
      <c r="S391" s="362"/>
      <c r="T391" s="362"/>
      <c r="U391" s="362"/>
      <c r="V391" s="362"/>
      <c r="W391" s="362"/>
      <c r="X391" s="362"/>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6"/>
      <c r="CD391" s="6"/>
      <c r="CE391" s="6"/>
      <c r="CF391" s="6"/>
    </row>
    <row r="392" spans="1:84" x14ac:dyDescent="0.25">
      <c r="A392" s="1"/>
      <c r="B392" s="5"/>
      <c r="C392" s="5"/>
      <c r="D392" s="5"/>
      <c r="E392" s="5"/>
      <c r="F392" s="18"/>
      <c r="G392" s="5"/>
      <c r="H392" s="17"/>
      <c r="I392" s="5"/>
      <c r="J392" s="5"/>
      <c r="K392" s="5"/>
      <c r="L392" s="5"/>
      <c r="M392" s="5"/>
      <c r="N392" s="5"/>
      <c r="O392" s="5"/>
      <c r="P392" s="368"/>
      <c r="Q392" s="362"/>
      <c r="R392" s="362"/>
      <c r="S392" s="362"/>
      <c r="T392" s="362"/>
      <c r="U392" s="362"/>
      <c r="V392" s="362"/>
      <c r="W392" s="362"/>
      <c r="X392" s="362"/>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6"/>
      <c r="CD392" s="6"/>
      <c r="CE392" s="6"/>
      <c r="CF392" s="6"/>
    </row>
    <row r="393" spans="1:84" x14ac:dyDescent="0.25">
      <c r="A393" s="1"/>
      <c r="B393" s="5"/>
      <c r="C393" s="5"/>
      <c r="D393" s="5"/>
      <c r="E393" s="5"/>
      <c r="F393" s="18"/>
      <c r="G393" s="5"/>
      <c r="H393" s="17"/>
      <c r="I393" s="5"/>
      <c r="J393" s="5"/>
      <c r="K393" s="5"/>
      <c r="L393" s="5"/>
      <c r="M393" s="5"/>
      <c r="N393" s="5"/>
      <c r="O393" s="5"/>
      <c r="P393" s="368"/>
      <c r="Q393" s="362"/>
      <c r="R393" s="362"/>
      <c r="S393" s="362"/>
      <c r="T393" s="362"/>
      <c r="U393" s="362"/>
      <c r="V393" s="362"/>
      <c r="W393" s="362"/>
      <c r="X393" s="362"/>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6"/>
      <c r="CD393" s="6"/>
      <c r="CE393" s="6"/>
      <c r="CF393" s="6"/>
    </row>
    <row r="394" spans="1:84" x14ac:dyDescent="0.25">
      <c r="A394" s="1"/>
      <c r="B394" s="5"/>
      <c r="C394" s="5"/>
      <c r="D394" s="5"/>
      <c r="E394" s="5"/>
      <c r="F394" s="18"/>
      <c r="G394" s="5"/>
      <c r="H394" s="17"/>
      <c r="I394" s="5"/>
      <c r="J394" s="5"/>
      <c r="K394" s="5"/>
      <c r="L394" s="5"/>
      <c r="M394" s="5"/>
      <c r="N394" s="5"/>
      <c r="O394" s="5"/>
      <c r="P394" s="368"/>
      <c r="Q394" s="362"/>
      <c r="R394" s="362"/>
      <c r="S394" s="362"/>
      <c r="T394" s="362"/>
      <c r="U394" s="362"/>
      <c r="V394" s="362"/>
      <c r="W394" s="362"/>
      <c r="X394" s="362"/>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6"/>
      <c r="CD394" s="6"/>
      <c r="CE394" s="6"/>
      <c r="CF394" s="6"/>
    </row>
    <row r="395" spans="1:84" x14ac:dyDescent="0.25">
      <c r="A395" s="1"/>
      <c r="B395" s="5"/>
      <c r="C395" s="5"/>
      <c r="D395" s="5"/>
      <c r="E395" s="5"/>
      <c r="F395" s="18"/>
      <c r="G395" s="5"/>
      <c r="H395" s="17"/>
      <c r="I395" s="5"/>
      <c r="J395" s="5"/>
      <c r="K395" s="5"/>
      <c r="L395" s="5"/>
      <c r="M395" s="5"/>
      <c r="N395" s="5"/>
      <c r="O395" s="5"/>
      <c r="P395" s="368"/>
      <c r="Q395" s="362"/>
      <c r="R395" s="362"/>
      <c r="S395" s="362"/>
      <c r="T395" s="362"/>
      <c r="U395" s="362"/>
      <c r="V395" s="362"/>
      <c r="W395" s="362"/>
      <c r="X395" s="362"/>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6"/>
      <c r="CD395" s="6"/>
      <c r="CE395" s="6"/>
      <c r="CF395" s="6"/>
    </row>
    <row r="396" spans="1:84" x14ac:dyDescent="0.25">
      <c r="A396" s="1"/>
      <c r="B396" s="5"/>
      <c r="C396" s="5"/>
      <c r="D396" s="5"/>
      <c r="E396" s="5"/>
      <c r="F396" s="18"/>
      <c r="G396" s="5"/>
      <c r="H396" s="17"/>
      <c r="I396" s="5"/>
      <c r="J396" s="5"/>
      <c r="K396" s="5"/>
      <c r="L396" s="5"/>
      <c r="M396" s="5"/>
      <c r="N396" s="5"/>
      <c r="O396" s="5"/>
      <c r="P396" s="368"/>
      <c r="Q396" s="362"/>
      <c r="R396" s="362"/>
      <c r="S396" s="362"/>
      <c r="T396" s="362"/>
      <c r="U396" s="362"/>
      <c r="V396" s="362"/>
      <c r="W396" s="362"/>
      <c r="X396" s="362"/>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6"/>
      <c r="CD396" s="6"/>
      <c r="CE396" s="6"/>
      <c r="CF396" s="6"/>
    </row>
    <row r="397" spans="1:84" x14ac:dyDescent="0.25">
      <c r="A397" s="1"/>
      <c r="B397" s="5"/>
      <c r="C397" s="5"/>
      <c r="D397" s="5"/>
      <c r="E397" s="5"/>
      <c r="F397" s="18"/>
      <c r="G397" s="5"/>
      <c r="H397" s="17"/>
      <c r="I397" s="5"/>
      <c r="J397" s="5"/>
      <c r="K397" s="5"/>
      <c r="L397" s="5"/>
      <c r="M397" s="5"/>
      <c r="N397" s="5"/>
      <c r="O397" s="5"/>
      <c r="P397" s="368"/>
      <c r="Q397" s="362"/>
      <c r="R397" s="362"/>
      <c r="S397" s="362"/>
      <c r="T397" s="362"/>
      <c r="U397" s="362"/>
      <c r="V397" s="362"/>
      <c r="W397" s="362"/>
      <c r="X397" s="362"/>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6"/>
      <c r="CD397" s="6"/>
      <c r="CE397" s="6"/>
      <c r="CF397" s="6"/>
    </row>
    <row r="398" spans="1:84" x14ac:dyDescent="0.25">
      <c r="A398" s="1"/>
      <c r="B398" s="5"/>
      <c r="C398" s="5"/>
      <c r="D398" s="5"/>
      <c r="E398" s="5"/>
      <c r="F398" s="18"/>
      <c r="G398" s="5"/>
      <c r="H398" s="17"/>
      <c r="I398" s="5"/>
      <c r="J398" s="5"/>
      <c r="K398" s="5"/>
      <c r="L398" s="5"/>
      <c r="M398" s="5"/>
      <c r="N398" s="5"/>
      <c r="O398" s="5"/>
      <c r="P398" s="368"/>
      <c r="Q398" s="362"/>
      <c r="R398" s="362"/>
      <c r="S398" s="362"/>
      <c r="T398" s="362"/>
      <c r="U398" s="362"/>
      <c r="V398" s="362"/>
      <c r="W398" s="362"/>
      <c r="X398" s="362"/>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6"/>
      <c r="CD398" s="6"/>
      <c r="CE398" s="6"/>
      <c r="CF398" s="6"/>
    </row>
    <row r="399" spans="1:84" x14ac:dyDescent="0.25">
      <c r="A399" s="1"/>
      <c r="B399" s="5"/>
      <c r="C399" s="5"/>
      <c r="D399" s="5"/>
      <c r="E399" s="5"/>
      <c r="F399" s="18"/>
      <c r="G399" s="5"/>
      <c r="H399" s="17"/>
      <c r="I399" s="5"/>
      <c r="J399" s="5"/>
      <c r="K399" s="5"/>
      <c r="L399" s="5"/>
      <c r="M399" s="5"/>
      <c r="N399" s="5"/>
      <c r="O399" s="5"/>
      <c r="P399" s="368"/>
      <c r="Q399" s="362"/>
      <c r="R399" s="362"/>
      <c r="S399" s="362"/>
      <c r="T399" s="362"/>
      <c r="U399" s="362"/>
      <c r="V399" s="362"/>
      <c r="W399" s="362"/>
      <c r="X399" s="362"/>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6"/>
      <c r="CD399" s="6"/>
      <c r="CE399" s="6"/>
      <c r="CF399" s="6"/>
    </row>
    <row r="400" spans="1:84" x14ac:dyDescent="0.25">
      <c r="A400" s="1"/>
      <c r="B400" s="5"/>
      <c r="C400" s="5"/>
      <c r="D400" s="5"/>
      <c r="E400" s="5"/>
      <c r="F400" s="18"/>
      <c r="G400" s="5"/>
      <c r="H400" s="17"/>
      <c r="I400" s="5"/>
      <c r="J400" s="5"/>
      <c r="K400" s="5"/>
      <c r="L400" s="5"/>
      <c r="M400" s="5"/>
      <c r="N400" s="5"/>
      <c r="O400" s="5"/>
      <c r="P400" s="368"/>
      <c r="Q400" s="362"/>
      <c r="R400" s="362"/>
      <c r="S400" s="362"/>
      <c r="T400" s="362"/>
      <c r="U400" s="362"/>
      <c r="V400" s="362"/>
      <c r="W400" s="362"/>
      <c r="X400" s="362"/>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6"/>
      <c r="CD400" s="6"/>
      <c r="CE400" s="6"/>
      <c r="CF400" s="6"/>
    </row>
    <row r="401" spans="1:84" x14ac:dyDescent="0.25">
      <c r="A401" s="1"/>
      <c r="B401" s="5"/>
      <c r="C401" s="5"/>
      <c r="D401" s="5"/>
      <c r="E401" s="5"/>
      <c r="F401" s="18"/>
      <c r="G401" s="5"/>
      <c r="H401" s="17"/>
      <c r="I401" s="5"/>
      <c r="J401" s="5"/>
      <c r="K401" s="5"/>
      <c r="L401" s="5"/>
      <c r="M401" s="5"/>
      <c r="N401" s="5"/>
      <c r="O401" s="5"/>
      <c r="P401" s="368"/>
      <c r="Q401" s="362"/>
      <c r="R401" s="362"/>
      <c r="S401" s="362"/>
      <c r="T401" s="362"/>
      <c r="U401" s="362"/>
      <c r="V401" s="362"/>
      <c r="W401" s="362"/>
      <c r="X401" s="362"/>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6"/>
      <c r="CD401" s="6"/>
      <c r="CE401" s="6"/>
      <c r="CF401" s="6"/>
    </row>
    <row r="402" spans="1:84" x14ac:dyDescent="0.25">
      <c r="A402" s="1"/>
      <c r="B402" s="5"/>
      <c r="C402" s="5"/>
      <c r="D402" s="5"/>
      <c r="E402" s="5"/>
      <c r="F402" s="18"/>
      <c r="G402" s="5"/>
      <c r="H402" s="17"/>
      <c r="I402" s="5"/>
      <c r="J402" s="5"/>
      <c r="K402" s="5"/>
      <c r="L402" s="5"/>
      <c r="M402" s="5"/>
      <c r="N402" s="5"/>
      <c r="O402" s="5"/>
      <c r="P402" s="368"/>
      <c r="Q402" s="362"/>
      <c r="R402" s="362"/>
      <c r="S402" s="362"/>
      <c r="T402" s="362"/>
      <c r="U402" s="362"/>
      <c r="V402" s="362"/>
      <c r="W402" s="362"/>
      <c r="X402" s="362"/>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6"/>
      <c r="CD402" s="6"/>
      <c r="CE402" s="6"/>
      <c r="CF402" s="6"/>
    </row>
    <row r="403" spans="1:84" x14ac:dyDescent="0.25">
      <c r="A403" s="1"/>
      <c r="B403" s="5"/>
      <c r="C403" s="5"/>
      <c r="D403" s="5"/>
      <c r="E403" s="5"/>
      <c r="F403" s="18"/>
      <c r="G403" s="5"/>
      <c r="H403" s="17"/>
      <c r="I403" s="5"/>
      <c r="J403" s="5"/>
      <c r="K403" s="5"/>
      <c r="L403" s="5"/>
      <c r="M403" s="5"/>
      <c r="N403" s="5"/>
      <c r="O403" s="5"/>
      <c r="P403" s="368"/>
      <c r="Q403" s="362"/>
      <c r="R403" s="362"/>
      <c r="S403" s="362"/>
      <c r="T403" s="362"/>
      <c r="U403" s="362"/>
      <c r="V403" s="362"/>
      <c r="W403" s="362"/>
      <c r="X403" s="362"/>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6"/>
      <c r="CD403" s="6"/>
      <c r="CE403" s="6"/>
      <c r="CF403" s="6"/>
    </row>
    <row r="404" spans="1:84" x14ac:dyDescent="0.25">
      <c r="A404" s="1"/>
      <c r="B404" s="5"/>
      <c r="C404" s="5"/>
      <c r="D404" s="5"/>
      <c r="E404" s="5"/>
      <c r="F404" s="18"/>
      <c r="G404" s="5"/>
      <c r="H404" s="17"/>
      <c r="I404" s="5"/>
      <c r="J404" s="5"/>
      <c r="K404" s="5"/>
      <c r="L404" s="5"/>
      <c r="M404" s="5"/>
      <c r="N404" s="5"/>
      <c r="O404" s="5"/>
      <c r="P404" s="368"/>
      <c r="Q404" s="362"/>
      <c r="R404" s="362"/>
      <c r="S404" s="362"/>
      <c r="T404" s="362"/>
      <c r="U404" s="362"/>
      <c r="V404" s="362"/>
      <c r="W404" s="362"/>
      <c r="X404" s="362"/>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6"/>
      <c r="CD404" s="6"/>
      <c r="CE404" s="6"/>
      <c r="CF404" s="6"/>
    </row>
    <row r="405" spans="1:84" x14ac:dyDescent="0.25">
      <c r="A405" s="1"/>
      <c r="B405" s="5"/>
      <c r="C405" s="5"/>
      <c r="D405" s="5"/>
      <c r="E405" s="5"/>
      <c r="F405" s="18"/>
      <c r="G405" s="5"/>
      <c r="H405" s="17"/>
      <c r="I405" s="5"/>
      <c r="J405" s="5"/>
      <c r="K405" s="5"/>
      <c r="L405" s="5"/>
      <c r="M405" s="5"/>
      <c r="N405" s="5"/>
      <c r="O405" s="5"/>
      <c r="P405" s="368"/>
      <c r="Q405" s="362"/>
      <c r="R405" s="362"/>
      <c r="S405" s="362"/>
      <c r="T405" s="362"/>
      <c r="U405" s="362"/>
      <c r="V405" s="362"/>
      <c r="W405" s="362"/>
      <c r="X405" s="362"/>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6"/>
      <c r="CD405" s="6"/>
      <c r="CE405" s="6"/>
      <c r="CF405" s="6"/>
    </row>
    <row r="406" spans="1:84" x14ac:dyDescent="0.25">
      <c r="A406" s="1"/>
      <c r="B406" s="5"/>
      <c r="C406" s="5"/>
      <c r="D406" s="5"/>
      <c r="E406" s="5"/>
      <c r="F406" s="18"/>
      <c r="G406" s="5"/>
      <c r="H406" s="17"/>
      <c r="I406" s="5"/>
      <c r="J406" s="5"/>
      <c r="K406" s="5"/>
      <c r="L406" s="5"/>
      <c r="M406" s="5"/>
      <c r="N406" s="5"/>
      <c r="O406" s="5"/>
      <c r="P406" s="368"/>
      <c r="Q406" s="362"/>
      <c r="R406" s="362"/>
      <c r="S406" s="362"/>
      <c r="T406" s="362"/>
      <c r="U406" s="362"/>
      <c r="V406" s="362"/>
      <c r="W406" s="362"/>
      <c r="X406" s="362"/>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6"/>
      <c r="CD406" s="6"/>
      <c r="CE406" s="6"/>
      <c r="CF406" s="6"/>
    </row>
    <row r="407" spans="1:84" x14ac:dyDescent="0.25">
      <c r="A407" s="1"/>
      <c r="B407" s="5"/>
      <c r="C407" s="5"/>
      <c r="D407" s="5"/>
      <c r="E407" s="5"/>
      <c r="F407" s="18"/>
      <c r="G407" s="5"/>
      <c r="H407" s="17"/>
      <c r="I407" s="5"/>
      <c r="J407" s="5"/>
      <c r="K407" s="5"/>
      <c r="L407" s="5"/>
      <c r="M407" s="5"/>
      <c r="N407" s="5"/>
      <c r="O407" s="5"/>
      <c r="P407" s="368"/>
      <c r="Q407" s="362"/>
      <c r="R407" s="362"/>
      <c r="S407" s="362"/>
      <c r="T407" s="362"/>
      <c r="U407" s="362"/>
      <c r="V407" s="362"/>
      <c r="W407" s="362"/>
      <c r="X407" s="362"/>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6"/>
      <c r="CD407" s="6"/>
      <c r="CE407" s="6"/>
      <c r="CF407" s="6"/>
    </row>
    <row r="408" spans="1:84" x14ac:dyDescent="0.25">
      <c r="A408" s="1"/>
      <c r="B408" s="5"/>
      <c r="C408" s="5"/>
      <c r="D408" s="5"/>
      <c r="E408" s="5"/>
      <c r="F408" s="18"/>
      <c r="G408" s="5"/>
      <c r="H408" s="17"/>
      <c r="I408" s="5"/>
      <c r="J408" s="5"/>
      <c r="K408" s="5"/>
      <c r="L408" s="5"/>
      <c r="M408" s="5"/>
      <c r="N408" s="5"/>
      <c r="O408" s="5"/>
      <c r="P408" s="368"/>
      <c r="Q408" s="362"/>
      <c r="R408" s="362"/>
      <c r="S408" s="362"/>
      <c r="T408" s="362"/>
      <c r="U408" s="362"/>
      <c r="V408" s="362"/>
      <c r="W408" s="362"/>
      <c r="X408" s="362"/>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6"/>
      <c r="CD408" s="6"/>
      <c r="CE408" s="6"/>
      <c r="CF408" s="6"/>
    </row>
    <row r="409" spans="1:84" x14ac:dyDescent="0.25">
      <c r="A409" s="1"/>
      <c r="B409" s="5"/>
      <c r="C409" s="5"/>
      <c r="D409" s="5"/>
      <c r="E409" s="5"/>
      <c r="F409" s="18"/>
      <c r="G409" s="5"/>
      <c r="H409" s="17"/>
      <c r="I409" s="5"/>
      <c r="J409" s="5"/>
      <c r="K409" s="5"/>
      <c r="L409" s="5"/>
      <c r="M409" s="5"/>
      <c r="N409" s="5"/>
      <c r="O409" s="5"/>
      <c r="P409" s="368"/>
      <c r="Q409" s="362"/>
      <c r="R409" s="362"/>
      <c r="S409" s="362"/>
      <c r="T409" s="362"/>
      <c r="U409" s="362"/>
      <c r="V409" s="362"/>
      <c r="W409" s="362"/>
      <c r="X409" s="362"/>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6"/>
      <c r="CD409" s="6"/>
      <c r="CE409" s="6"/>
      <c r="CF409" s="6"/>
    </row>
    <row r="410" spans="1:84" x14ac:dyDescent="0.25">
      <c r="A410" s="1"/>
      <c r="B410" s="5"/>
      <c r="C410" s="5"/>
      <c r="D410" s="5"/>
      <c r="E410" s="5"/>
      <c r="F410" s="18"/>
      <c r="G410" s="5"/>
      <c r="H410" s="17"/>
      <c r="I410" s="5"/>
      <c r="J410" s="5"/>
      <c r="K410" s="5"/>
      <c r="L410" s="5"/>
      <c r="M410" s="5"/>
      <c r="N410" s="5"/>
      <c r="O410" s="5"/>
      <c r="P410" s="368"/>
      <c r="Q410" s="362"/>
      <c r="R410" s="362"/>
      <c r="S410" s="362"/>
      <c r="T410" s="362"/>
      <c r="U410" s="362"/>
      <c r="V410" s="362"/>
      <c r="W410" s="362"/>
      <c r="X410" s="362"/>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6"/>
      <c r="CD410" s="6"/>
      <c r="CE410" s="6"/>
      <c r="CF410" s="6"/>
    </row>
    <row r="411" spans="1:84" x14ac:dyDescent="0.25">
      <c r="A411" s="1"/>
      <c r="B411" s="5"/>
      <c r="C411" s="5"/>
      <c r="D411" s="5"/>
      <c r="E411" s="5"/>
      <c r="F411" s="18"/>
      <c r="G411" s="5"/>
      <c r="H411" s="17"/>
      <c r="I411" s="5"/>
      <c r="J411" s="5"/>
      <c r="K411" s="5"/>
      <c r="L411" s="5"/>
      <c r="M411" s="5"/>
      <c r="N411" s="5"/>
      <c r="O411" s="5"/>
      <c r="P411" s="368"/>
      <c r="Q411" s="362"/>
      <c r="R411" s="362"/>
      <c r="S411" s="362"/>
      <c r="T411" s="362"/>
      <c r="U411" s="362"/>
      <c r="V411" s="362"/>
      <c r="W411" s="362"/>
      <c r="X411" s="362"/>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6"/>
      <c r="CD411" s="6"/>
      <c r="CE411" s="6"/>
      <c r="CF411" s="6"/>
    </row>
    <row r="412" spans="1:84" x14ac:dyDescent="0.25">
      <c r="A412" s="1"/>
      <c r="B412" s="5"/>
      <c r="C412" s="5"/>
      <c r="D412" s="5"/>
      <c r="E412" s="5"/>
      <c r="F412" s="18"/>
      <c r="G412" s="5"/>
      <c r="H412" s="17"/>
      <c r="I412" s="5"/>
      <c r="J412" s="5"/>
      <c r="K412" s="5"/>
      <c r="L412" s="5"/>
      <c r="M412" s="5"/>
      <c r="N412" s="5"/>
      <c r="O412" s="5"/>
      <c r="P412" s="368"/>
      <c r="Q412" s="362"/>
      <c r="R412" s="362"/>
      <c r="S412" s="362"/>
      <c r="T412" s="362"/>
      <c r="U412" s="362"/>
      <c r="V412" s="362"/>
      <c r="W412" s="362"/>
      <c r="X412" s="362"/>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6"/>
      <c r="CD412" s="6"/>
      <c r="CE412" s="6"/>
      <c r="CF412" s="6"/>
    </row>
    <row r="413" spans="1:84" x14ac:dyDescent="0.25">
      <c r="A413" s="1"/>
      <c r="B413" s="5"/>
      <c r="C413" s="5"/>
      <c r="D413" s="5"/>
      <c r="E413" s="5"/>
      <c r="F413" s="18"/>
      <c r="G413" s="5"/>
      <c r="H413" s="17"/>
      <c r="I413" s="5"/>
      <c r="J413" s="5"/>
      <c r="K413" s="5"/>
      <c r="L413" s="5"/>
      <c r="M413" s="5"/>
      <c r="N413" s="5"/>
      <c r="O413" s="5"/>
      <c r="P413" s="368"/>
      <c r="Q413" s="362"/>
      <c r="R413" s="362"/>
      <c r="S413" s="362"/>
      <c r="T413" s="362"/>
      <c r="U413" s="362"/>
      <c r="V413" s="362"/>
      <c r="W413" s="362"/>
      <c r="X413" s="362"/>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6"/>
      <c r="CD413" s="6"/>
      <c r="CE413" s="6"/>
      <c r="CF413" s="6"/>
    </row>
    <row r="414" spans="1:84" x14ac:dyDescent="0.25">
      <c r="A414" s="1"/>
      <c r="B414" s="5"/>
      <c r="C414" s="5"/>
      <c r="D414" s="5"/>
      <c r="E414" s="5"/>
      <c r="F414" s="18"/>
      <c r="G414" s="5"/>
      <c r="H414" s="17"/>
      <c r="I414" s="5"/>
      <c r="J414" s="5"/>
      <c r="K414" s="5"/>
      <c r="L414" s="5"/>
      <c r="M414" s="5"/>
      <c r="N414" s="5"/>
      <c r="O414" s="5"/>
      <c r="P414" s="368"/>
      <c r="Q414" s="362"/>
      <c r="R414" s="362"/>
      <c r="S414" s="362"/>
      <c r="T414" s="362"/>
      <c r="U414" s="362"/>
      <c r="V414" s="362"/>
      <c r="W414" s="362"/>
      <c r="X414" s="362"/>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6"/>
      <c r="CD414" s="6"/>
      <c r="CE414" s="6"/>
      <c r="CF414" s="6"/>
    </row>
    <row r="415" spans="1:84" x14ac:dyDescent="0.25">
      <c r="A415" s="1"/>
      <c r="B415" s="5"/>
      <c r="C415" s="5"/>
      <c r="D415" s="5"/>
      <c r="E415" s="5"/>
      <c r="F415" s="18"/>
      <c r="G415" s="5"/>
      <c r="H415" s="17"/>
      <c r="I415" s="5"/>
      <c r="J415" s="5"/>
      <c r="K415" s="5"/>
      <c r="L415" s="5"/>
      <c r="M415" s="5"/>
      <c r="N415" s="5"/>
      <c r="O415" s="5"/>
      <c r="P415" s="368"/>
      <c r="Q415" s="362"/>
      <c r="R415" s="362"/>
      <c r="S415" s="362"/>
      <c r="T415" s="362"/>
      <c r="U415" s="362"/>
      <c r="V415" s="362"/>
      <c r="W415" s="362"/>
      <c r="X415" s="362"/>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6"/>
      <c r="CD415" s="6"/>
      <c r="CE415" s="6"/>
      <c r="CF415" s="6"/>
    </row>
    <row r="416" spans="1:84" x14ac:dyDescent="0.25">
      <c r="A416" s="1"/>
      <c r="B416" s="5"/>
      <c r="C416" s="5"/>
      <c r="D416" s="5"/>
      <c r="E416" s="5"/>
      <c r="F416" s="18"/>
      <c r="G416" s="5"/>
      <c r="H416" s="17"/>
      <c r="I416" s="5"/>
      <c r="J416" s="5"/>
      <c r="K416" s="5"/>
      <c r="L416" s="5"/>
      <c r="M416" s="5"/>
      <c r="N416" s="5"/>
      <c r="O416" s="5"/>
      <c r="P416" s="368"/>
      <c r="Q416" s="362"/>
      <c r="R416" s="362"/>
      <c r="S416" s="362"/>
      <c r="T416" s="362"/>
      <c r="U416" s="362"/>
      <c r="V416" s="362"/>
      <c r="W416" s="362"/>
      <c r="X416" s="362"/>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6"/>
      <c r="CD416" s="6"/>
      <c r="CE416" s="6"/>
      <c r="CF416" s="6"/>
    </row>
    <row r="417" spans="1:84" x14ac:dyDescent="0.25">
      <c r="A417" s="1"/>
      <c r="B417" s="5"/>
      <c r="C417" s="5"/>
      <c r="D417" s="5"/>
      <c r="E417" s="5"/>
      <c r="F417" s="18"/>
      <c r="G417" s="5"/>
      <c r="H417" s="17"/>
      <c r="I417" s="5"/>
      <c r="J417" s="5"/>
      <c r="K417" s="5"/>
      <c r="L417" s="5"/>
      <c r="M417" s="5"/>
      <c r="N417" s="5"/>
      <c r="O417" s="5"/>
      <c r="P417" s="368"/>
      <c r="Q417" s="362"/>
      <c r="R417" s="362"/>
      <c r="S417" s="362"/>
      <c r="T417" s="362"/>
      <c r="U417" s="362"/>
      <c r="V417" s="362"/>
      <c r="W417" s="362"/>
      <c r="X417" s="362"/>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6"/>
      <c r="CD417" s="6"/>
      <c r="CE417" s="6"/>
      <c r="CF417" s="6"/>
    </row>
    <row r="418" spans="1:84" x14ac:dyDescent="0.25">
      <c r="A418" s="1"/>
      <c r="B418" s="5"/>
      <c r="C418" s="5"/>
      <c r="D418" s="5"/>
      <c r="E418" s="5"/>
      <c r="F418" s="18"/>
      <c r="G418" s="5"/>
      <c r="H418" s="17"/>
      <c r="I418" s="5"/>
      <c r="J418" s="5"/>
      <c r="K418" s="5"/>
      <c r="L418" s="5"/>
      <c r="M418" s="5"/>
      <c r="N418" s="5"/>
      <c r="O418" s="5"/>
      <c r="P418" s="368"/>
      <c r="Q418" s="362"/>
      <c r="R418" s="362"/>
      <c r="S418" s="362"/>
      <c r="T418" s="362"/>
      <c r="U418" s="362"/>
      <c r="V418" s="362"/>
      <c r="W418" s="362"/>
      <c r="X418" s="362"/>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6"/>
      <c r="CD418" s="6"/>
      <c r="CE418" s="6"/>
      <c r="CF418" s="6"/>
    </row>
    <row r="419" spans="1:84" x14ac:dyDescent="0.25">
      <c r="A419" s="1"/>
      <c r="B419" s="5"/>
      <c r="C419" s="5"/>
      <c r="D419" s="5"/>
      <c r="E419" s="5"/>
      <c r="F419" s="18"/>
      <c r="G419" s="5"/>
      <c r="H419" s="17"/>
      <c r="I419" s="5"/>
      <c r="J419" s="5"/>
      <c r="K419" s="5"/>
      <c r="L419" s="5"/>
      <c r="M419" s="5"/>
      <c r="N419" s="5"/>
      <c r="O419" s="5"/>
      <c r="P419" s="368"/>
      <c r="Q419" s="362"/>
      <c r="R419" s="362"/>
      <c r="S419" s="362"/>
      <c r="T419" s="362"/>
      <c r="U419" s="362"/>
      <c r="V419" s="362"/>
      <c r="W419" s="362"/>
      <c r="X419" s="362"/>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6"/>
      <c r="CD419" s="6"/>
      <c r="CE419" s="6"/>
      <c r="CF419" s="6"/>
    </row>
    <row r="420" spans="1:84" x14ac:dyDescent="0.25">
      <c r="A420" s="1"/>
      <c r="B420" s="5"/>
      <c r="C420" s="5"/>
      <c r="D420" s="5"/>
      <c r="E420" s="5"/>
      <c r="F420" s="18"/>
      <c r="G420" s="5"/>
      <c r="H420" s="17"/>
      <c r="I420" s="5"/>
      <c r="J420" s="5"/>
      <c r="K420" s="5"/>
      <c r="L420" s="5"/>
      <c r="M420" s="5"/>
      <c r="N420" s="5"/>
      <c r="O420" s="5"/>
      <c r="P420" s="368"/>
      <c r="Q420" s="362"/>
      <c r="R420" s="362"/>
      <c r="S420" s="362"/>
      <c r="T420" s="362"/>
      <c r="U420" s="362"/>
      <c r="V420" s="362"/>
      <c r="W420" s="362"/>
      <c r="X420" s="362"/>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6"/>
      <c r="CD420" s="6"/>
      <c r="CE420" s="6"/>
      <c r="CF420" s="6"/>
    </row>
    <row r="421" spans="1:84" x14ac:dyDescent="0.25">
      <c r="A421" s="1"/>
      <c r="B421" s="5"/>
      <c r="C421" s="5"/>
      <c r="D421" s="5"/>
      <c r="E421" s="5"/>
      <c r="F421" s="18"/>
      <c r="G421" s="5"/>
      <c r="H421" s="17"/>
      <c r="I421" s="5"/>
      <c r="J421" s="5"/>
      <c r="K421" s="5"/>
      <c r="L421" s="5"/>
      <c r="M421" s="5"/>
      <c r="N421" s="5"/>
      <c r="O421" s="5"/>
      <c r="P421" s="368"/>
      <c r="Q421" s="362"/>
      <c r="R421" s="362"/>
      <c r="S421" s="362"/>
      <c r="T421" s="362"/>
      <c r="U421" s="362"/>
      <c r="V421" s="362"/>
      <c r="W421" s="362"/>
      <c r="X421" s="362"/>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6"/>
      <c r="CD421" s="6"/>
      <c r="CE421" s="6"/>
      <c r="CF421" s="6"/>
    </row>
    <row r="422" spans="1:84" x14ac:dyDescent="0.25">
      <c r="A422" s="1"/>
      <c r="B422" s="5"/>
      <c r="C422" s="5"/>
      <c r="D422" s="5"/>
      <c r="E422" s="5"/>
      <c r="F422" s="18"/>
      <c r="G422" s="5"/>
      <c r="H422" s="17"/>
      <c r="I422" s="5"/>
      <c r="J422" s="5"/>
      <c r="K422" s="5"/>
      <c r="L422" s="5"/>
      <c r="M422" s="5"/>
      <c r="N422" s="5"/>
      <c r="O422" s="5"/>
      <c r="P422" s="368"/>
      <c r="Q422" s="362"/>
      <c r="R422" s="362"/>
      <c r="S422" s="362"/>
      <c r="T422" s="362"/>
      <c r="U422" s="362"/>
      <c r="V422" s="362"/>
      <c r="W422" s="362"/>
      <c r="X422" s="362"/>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6"/>
      <c r="CD422" s="6"/>
      <c r="CE422" s="6"/>
      <c r="CF422" s="6"/>
    </row>
    <row r="423" spans="1:84" x14ac:dyDescent="0.25">
      <c r="A423" s="1"/>
      <c r="B423" s="5"/>
      <c r="C423" s="5"/>
      <c r="D423" s="5"/>
      <c r="E423" s="5"/>
      <c r="F423" s="18"/>
      <c r="G423" s="5"/>
      <c r="H423" s="17"/>
      <c r="I423" s="5"/>
      <c r="J423" s="5"/>
      <c r="K423" s="5"/>
      <c r="L423" s="5"/>
      <c r="M423" s="5"/>
      <c r="N423" s="5"/>
      <c r="O423" s="5"/>
      <c r="P423" s="368"/>
      <c r="Q423" s="362"/>
      <c r="R423" s="362"/>
      <c r="S423" s="362"/>
      <c r="T423" s="362"/>
      <c r="U423" s="362"/>
      <c r="V423" s="362"/>
      <c r="W423" s="362"/>
      <c r="X423" s="362"/>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6"/>
      <c r="CD423" s="6"/>
      <c r="CE423" s="6"/>
      <c r="CF423" s="6"/>
    </row>
    <row r="424" spans="1:84" x14ac:dyDescent="0.25">
      <c r="A424" s="1"/>
      <c r="B424" s="5"/>
      <c r="C424" s="5"/>
      <c r="D424" s="5"/>
      <c r="E424" s="5"/>
      <c r="F424" s="18"/>
      <c r="G424" s="5"/>
      <c r="H424" s="17"/>
      <c r="I424" s="5"/>
      <c r="J424" s="5"/>
      <c r="K424" s="5"/>
      <c r="L424" s="5"/>
      <c r="M424" s="5"/>
      <c r="N424" s="5"/>
      <c r="O424" s="5"/>
      <c r="P424" s="368"/>
      <c r="Q424" s="362"/>
      <c r="R424" s="362"/>
      <c r="S424" s="362"/>
      <c r="T424" s="362"/>
      <c r="U424" s="362"/>
      <c r="V424" s="362"/>
      <c r="W424" s="362"/>
      <c r="X424" s="362"/>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6"/>
      <c r="CD424" s="6"/>
      <c r="CE424" s="6"/>
      <c r="CF424" s="6"/>
    </row>
    <row r="425" spans="1:84" x14ac:dyDescent="0.25">
      <c r="A425" s="1"/>
      <c r="B425" s="5"/>
      <c r="C425" s="5"/>
      <c r="D425" s="5"/>
      <c r="E425" s="5"/>
      <c r="F425" s="18"/>
      <c r="G425" s="5"/>
      <c r="H425" s="17"/>
      <c r="I425" s="5"/>
      <c r="J425" s="5"/>
      <c r="K425" s="5"/>
      <c r="L425" s="5"/>
      <c r="M425" s="5"/>
      <c r="N425" s="5"/>
      <c r="O425" s="5"/>
      <c r="P425" s="368"/>
      <c r="Q425" s="362"/>
      <c r="R425" s="362"/>
      <c r="S425" s="362"/>
      <c r="T425" s="362"/>
      <c r="U425" s="362"/>
      <c r="V425" s="362"/>
      <c r="W425" s="362"/>
      <c r="X425" s="362"/>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6"/>
      <c r="CD425" s="6"/>
      <c r="CE425" s="6"/>
      <c r="CF425" s="6"/>
    </row>
    <row r="426" spans="1:84" x14ac:dyDescent="0.25">
      <c r="A426" s="1"/>
      <c r="B426" s="5"/>
      <c r="C426" s="5"/>
      <c r="D426" s="5"/>
      <c r="E426" s="5"/>
      <c r="F426" s="18"/>
      <c r="G426" s="5"/>
      <c r="H426" s="17"/>
      <c r="I426" s="5"/>
      <c r="J426" s="5"/>
      <c r="K426" s="5"/>
      <c r="L426" s="5"/>
      <c r="M426" s="5"/>
      <c r="N426" s="5"/>
      <c r="O426" s="5"/>
      <c r="P426" s="368"/>
      <c r="Q426" s="362"/>
      <c r="R426" s="362"/>
      <c r="S426" s="362"/>
      <c r="T426" s="362"/>
      <c r="U426" s="362"/>
      <c r="V426" s="362"/>
      <c r="W426" s="362"/>
      <c r="X426" s="362"/>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6"/>
      <c r="CD426" s="6"/>
      <c r="CE426" s="6"/>
      <c r="CF426" s="6"/>
    </row>
    <row r="427" spans="1:84" x14ac:dyDescent="0.25">
      <c r="A427" s="1"/>
      <c r="B427" s="5"/>
      <c r="C427" s="5"/>
      <c r="D427" s="5"/>
      <c r="E427" s="5"/>
      <c r="F427" s="18"/>
      <c r="G427" s="5"/>
      <c r="H427" s="17"/>
      <c r="I427" s="5"/>
      <c r="J427" s="5"/>
      <c r="K427" s="5"/>
      <c r="L427" s="5"/>
      <c r="M427" s="5"/>
      <c r="N427" s="5"/>
      <c r="O427" s="5"/>
      <c r="P427" s="368"/>
      <c r="Q427" s="362"/>
      <c r="R427" s="362"/>
      <c r="S427" s="362"/>
      <c r="T427" s="362"/>
      <c r="U427" s="362"/>
      <c r="V427" s="362"/>
      <c r="W427" s="362"/>
      <c r="X427" s="362"/>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6"/>
      <c r="CD427" s="6"/>
      <c r="CE427" s="6"/>
      <c r="CF427" s="6"/>
    </row>
    <row r="428" spans="1:84" x14ac:dyDescent="0.25">
      <c r="A428" s="1"/>
      <c r="B428" s="5"/>
      <c r="C428" s="5"/>
      <c r="D428" s="5"/>
      <c r="E428" s="5"/>
      <c r="F428" s="18"/>
      <c r="G428" s="5"/>
      <c r="H428" s="17"/>
      <c r="I428" s="5"/>
      <c r="J428" s="5"/>
      <c r="K428" s="5"/>
      <c r="L428" s="5"/>
      <c r="M428" s="5"/>
      <c r="N428" s="5"/>
      <c r="O428" s="5"/>
      <c r="P428" s="368"/>
      <c r="Q428" s="362"/>
      <c r="R428" s="362"/>
      <c r="S428" s="362"/>
      <c r="T428" s="362"/>
      <c r="U428" s="362"/>
      <c r="V428" s="362"/>
      <c r="W428" s="362"/>
      <c r="X428" s="362"/>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6"/>
      <c r="CD428" s="6"/>
      <c r="CE428" s="6"/>
      <c r="CF428" s="6"/>
    </row>
    <row r="429" spans="1:84" x14ac:dyDescent="0.25">
      <c r="A429" s="1"/>
      <c r="B429" s="5"/>
      <c r="C429" s="5"/>
      <c r="D429" s="5"/>
      <c r="E429" s="5"/>
      <c r="F429" s="18"/>
      <c r="G429" s="5"/>
      <c r="H429" s="17"/>
      <c r="I429" s="5"/>
      <c r="J429" s="5"/>
      <c r="K429" s="5"/>
      <c r="L429" s="5"/>
      <c r="M429" s="5"/>
      <c r="N429" s="5"/>
      <c r="O429" s="5"/>
      <c r="P429" s="368"/>
      <c r="Q429" s="362"/>
      <c r="R429" s="362"/>
      <c r="S429" s="362"/>
      <c r="T429" s="362"/>
      <c r="U429" s="362"/>
      <c r="V429" s="362"/>
      <c r="W429" s="362"/>
      <c r="X429" s="362"/>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6"/>
      <c r="CD429" s="6"/>
      <c r="CE429" s="6"/>
      <c r="CF429" s="6"/>
    </row>
    <row r="430" spans="1:84" x14ac:dyDescent="0.25">
      <c r="A430" s="1"/>
      <c r="B430" s="5"/>
      <c r="C430" s="5"/>
      <c r="D430" s="5"/>
      <c r="E430" s="5"/>
      <c r="F430" s="18"/>
      <c r="G430" s="5"/>
      <c r="H430" s="17"/>
      <c r="I430" s="5"/>
      <c r="J430" s="5"/>
      <c r="K430" s="5"/>
      <c r="L430" s="5"/>
      <c r="M430" s="5"/>
      <c r="N430" s="5"/>
      <c r="O430" s="5"/>
      <c r="P430" s="368"/>
      <c r="Q430" s="362"/>
      <c r="R430" s="362"/>
      <c r="S430" s="362"/>
      <c r="T430" s="362"/>
      <c r="U430" s="362"/>
      <c r="V430" s="362"/>
      <c r="W430" s="362"/>
      <c r="X430" s="362"/>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6"/>
      <c r="CD430" s="6"/>
      <c r="CE430" s="6"/>
      <c r="CF430" s="6"/>
    </row>
    <row r="431" spans="1:84" x14ac:dyDescent="0.25">
      <c r="A431" s="1"/>
      <c r="B431" s="5"/>
      <c r="C431" s="5"/>
      <c r="D431" s="5"/>
      <c r="E431" s="5"/>
      <c r="F431" s="18"/>
      <c r="G431" s="5"/>
      <c r="H431" s="17"/>
      <c r="I431" s="5"/>
      <c r="J431" s="5"/>
      <c r="K431" s="5"/>
      <c r="L431" s="5"/>
      <c r="M431" s="5"/>
      <c r="N431" s="5"/>
      <c r="O431" s="5"/>
      <c r="P431" s="368"/>
      <c r="Q431" s="362"/>
      <c r="R431" s="362"/>
      <c r="S431" s="362"/>
      <c r="T431" s="362"/>
      <c r="U431" s="362"/>
      <c r="V431" s="362"/>
      <c r="W431" s="362"/>
      <c r="X431" s="362"/>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6"/>
      <c r="CD431" s="6"/>
      <c r="CE431" s="6"/>
      <c r="CF431" s="6"/>
    </row>
    <row r="432" spans="1:84" x14ac:dyDescent="0.25">
      <c r="A432" s="1"/>
      <c r="B432" s="5"/>
      <c r="C432" s="5"/>
      <c r="D432" s="5"/>
      <c r="E432" s="5"/>
      <c r="F432" s="18"/>
      <c r="G432" s="5"/>
      <c r="H432" s="17"/>
      <c r="I432" s="5"/>
      <c r="J432" s="5"/>
      <c r="K432" s="5"/>
      <c r="L432" s="5"/>
      <c r="M432" s="5"/>
      <c r="N432" s="5"/>
      <c r="O432" s="5"/>
      <c r="P432" s="368"/>
      <c r="Q432" s="362"/>
      <c r="R432" s="362"/>
      <c r="S432" s="362"/>
      <c r="T432" s="362"/>
      <c r="U432" s="362"/>
      <c r="V432" s="362"/>
      <c r="W432" s="362"/>
      <c r="X432" s="362"/>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6"/>
      <c r="CD432" s="6"/>
      <c r="CE432" s="6"/>
      <c r="CF432" s="6"/>
    </row>
    <row r="433" spans="1:84" x14ac:dyDescent="0.25">
      <c r="A433" s="1"/>
      <c r="B433" s="5"/>
      <c r="C433" s="5"/>
      <c r="D433" s="5"/>
      <c r="E433" s="5"/>
      <c r="F433" s="18"/>
      <c r="G433" s="5"/>
      <c r="H433" s="17"/>
      <c r="I433" s="5"/>
      <c r="J433" s="5"/>
      <c r="K433" s="5"/>
      <c r="L433" s="5"/>
      <c r="M433" s="5"/>
      <c r="N433" s="5"/>
      <c r="O433" s="5"/>
      <c r="P433" s="368"/>
      <c r="Q433" s="362"/>
      <c r="R433" s="362"/>
      <c r="S433" s="362"/>
      <c r="T433" s="362"/>
      <c r="U433" s="362"/>
      <c r="V433" s="362"/>
      <c r="W433" s="362"/>
      <c r="X433" s="362"/>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6"/>
      <c r="CD433" s="6"/>
      <c r="CE433" s="6"/>
      <c r="CF433" s="6"/>
    </row>
    <row r="434" spans="1:84" x14ac:dyDescent="0.25">
      <c r="A434" s="1"/>
      <c r="B434" s="5"/>
      <c r="C434" s="5"/>
      <c r="D434" s="5"/>
      <c r="E434" s="5"/>
      <c r="F434" s="18"/>
      <c r="G434" s="5"/>
      <c r="H434" s="17"/>
      <c r="I434" s="5"/>
      <c r="J434" s="5"/>
      <c r="K434" s="5"/>
      <c r="L434" s="5"/>
      <c r="M434" s="5"/>
      <c r="N434" s="5"/>
      <c r="O434" s="5"/>
      <c r="P434" s="368"/>
      <c r="Q434" s="362"/>
      <c r="R434" s="362"/>
      <c r="S434" s="362"/>
      <c r="T434" s="362"/>
      <c r="U434" s="362"/>
      <c r="V434" s="362"/>
      <c r="W434" s="362"/>
      <c r="X434" s="362"/>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6"/>
      <c r="CD434" s="6"/>
      <c r="CE434" s="6"/>
      <c r="CF434" s="6"/>
    </row>
    <row r="435" spans="1:84" x14ac:dyDescent="0.25">
      <c r="A435" s="1"/>
      <c r="B435" s="5"/>
      <c r="C435" s="5"/>
      <c r="D435" s="5"/>
      <c r="E435" s="5"/>
      <c r="F435" s="18"/>
      <c r="G435" s="5"/>
      <c r="H435" s="17"/>
      <c r="I435" s="5"/>
      <c r="J435" s="5"/>
      <c r="K435" s="5"/>
      <c r="L435" s="5"/>
      <c r="M435" s="5"/>
      <c r="N435" s="5"/>
      <c r="O435" s="5"/>
      <c r="P435" s="368"/>
      <c r="Q435" s="362"/>
      <c r="R435" s="362"/>
      <c r="S435" s="362"/>
      <c r="T435" s="362"/>
      <c r="U435" s="362"/>
      <c r="V435" s="362"/>
      <c r="W435" s="362"/>
      <c r="X435" s="362"/>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6"/>
      <c r="CD435" s="6"/>
      <c r="CE435" s="6"/>
      <c r="CF435" s="6"/>
    </row>
    <row r="436" spans="1:84" x14ac:dyDescent="0.25">
      <c r="A436" s="1"/>
      <c r="B436" s="5"/>
      <c r="C436" s="5"/>
      <c r="D436" s="5"/>
      <c r="E436" s="5"/>
      <c r="F436" s="18"/>
      <c r="G436" s="5"/>
      <c r="H436" s="17"/>
      <c r="I436" s="5"/>
      <c r="J436" s="5"/>
      <c r="K436" s="5"/>
      <c r="L436" s="5"/>
      <c r="M436" s="5"/>
      <c r="N436" s="5"/>
      <c r="O436" s="5"/>
      <c r="P436" s="368"/>
      <c r="Q436" s="362"/>
      <c r="R436" s="362"/>
      <c r="S436" s="362"/>
      <c r="T436" s="362"/>
      <c r="U436" s="362"/>
      <c r="V436" s="362"/>
      <c r="W436" s="362"/>
      <c r="X436" s="362"/>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6"/>
      <c r="CD436" s="6"/>
      <c r="CE436" s="6"/>
      <c r="CF436" s="6"/>
    </row>
    <row r="437" spans="1:84" x14ac:dyDescent="0.25">
      <c r="A437" s="1"/>
      <c r="B437" s="5"/>
      <c r="C437" s="5"/>
      <c r="D437" s="5"/>
      <c r="E437" s="5"/>
      <c r="F437" s="18"/>
      <c r="G437" s="5"/>
      <c r="H437" s="17"/>
      <c r="I437" s="5"/>
      <c r="J437" s="5"/>
      <c r="K437" s="5"/>
      <c r="L437" s="5"/>
      <c r="M437" s="5"/>
      <c r="N437" s="5"/>
      <c r="O437" s="5"/>
      <c r="P437" s="368"/>
      <c r="Q437" s="362"/>
      <c r="R437" s="362"/>
      <c r="S437" s="362"/>
      <c r="T437" s="362"/>
      <c r="U437" s="362"/>
      <c r="V437" s="362"/>
      <c r="W437" s="362"/>
      <c r="X437" s="362"/>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6"/>
      <c r="CD437" s="6"/>
      <c r="CE437" s="6"/>
      <c r="CF437" s="6"/>
    </row>
    <row r="438" spans="1:84" x14ac:dyDescent="0.25">
      <c r="A438" s="1"/>
      <c r="B438" s="5"/>
      <c r="C438" s="5"/>
      <c r="D438" s="5"/>
      <c r="E438" s="5"/>
      <c r="F438" s="18"/>
      <c r="G438" s="5"/>
      <c r="H438" s="17"/>
      <c r="I438" s="5"/>
      <c r="J438" s="5"/>
      <c r="K438" s="5"/>
      <c r="L438" s="5"/>
      <c r="M438" s="5"/>
      <c r="N438" s="5"/>
      <c r="O438" s="5"/>
      <c r="P438" s="368"/>
      <c r="Q438" s="362"/>
      <c r="R438" s="362"/>
      <c r="S438" s="362"/>
      <c r="T438" s="362"/>
      <c r="U438" s="362"/>
      <c r="V438" s="362"/>
      <c r="W438" s="362"/>
      <c r="X438" s="362"/>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6"/>
      <c r="CD438" s="6"/>
      <c r="CE438" s="6"/>
      <c r="CF438" s="6"/>
    </row>
    <row r="439" spans="1:84" x14ac:dyDescent="0.25">
      <c r="A439" s="1"/>
      <c r="B439" s="5"/>
      <c r="C439" s="5"/>
      <c r="D439" s="5"/>
      <c r="E439" s="5"/>
      <c r="F439" s="18"/>
      <c r="G439" s="5"/>
      <c r="H439" s="17"/>
      <c r="I439" s="5"/>
      <c r="J439" s="5"/>
      <c r="K439" s="5"/>
      <c r="L439" s="5"/>
      <c r="M439" s="5"/>
      <c r="N439" s="5"/>
      <c r="O439" s="5"/>
      <c r="P439" s="368"/>
      <c r="Q439" s="362"/>
      <c r="R439" s="362"/>
      <c r="S439" s="362"/>
      <c r="T439" s="362"/>
      <c r="U439" s="362"/>
      <c r="V439" s="362"/>
      <c r="W439" s="362"/>
      <c r="X439" s="362"/>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6"/>
      <c r="CD439" s="6"/>
      <c r="CE439" s="6"/>
      <c r="CF439" s="6"/>
    </row>
    <row r="440" spans="1:84" x14ac:dyDescent="0.25">
      <c r="A440" s="1"/>
      <c r="B440" s="5"/>
      <c r="C440" s="5"/>
      <c r="D440" s="5"/>
      <c r="E440" s="5"/>
      <c r="F440" s="18"/>
      <c r="G440" s="5"/>
      <c r="H440" s="17"/>
      <c r="I440" s="5"/>
      <c r="J440" s="5"/>
      <c r="K440" s="5"/>
      <c r="L440" s="5"/>
      <c r="M440" s="5"/>
      <c r="N440" s="5"/>
      <c r="O440" s="5"/>
      <c r="P440" s="368"/>
      <c r="Q440" s="362"/>
      <c r="R440" s="362"/>
      <c r="S440" s="362"/>
      <c r="T440" s="362"/>
      <c r="U440" s="362"/>
      <c r="V440" s="362"/>
      <c r="W440" s="362"/>
      <c r="X440" s="362"/>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6"/>
      <c r="CD440" s="6"/>
      <c r="CE440" s="6"/>
      <c r="CF440" s="6"/>
    </row>
    <row r="441" spans="1:84" x14ac:dyDescent="0.25">
      <c r="A441" s="1"/>
      <c r="B441" s="5"/>
      <c r="C441" s="5"/>
      <c r="D441" s="5"/>
      <c r="E441" s="5"/>
      <c r="F441" s="18"/>
      <c r="G441" s="5"/>
      <c r="H441" s="17"/>
      <c r="I441" s="5"/>
      <c r="J441" s="5"/>
      <c r="K441" s="5"/>
      <c r="L441" s="5"/>
      <c r="M441" s="5"/>
      <c r="N441" s="5"/>
      <c r="O441" s="5"/>
      <c r="P441" s="368"/>
      <c r="Q441" s="362"/>
      <c r="R441" s="362"/>
      <c r="S441" s="362"/>
      <c r="T441" s="362"/>
      <c r="U441" s="362"/>
      <c r="V441" s="362"/>
      <c r="W441" s="362"/>
      <c r="X441" s="362"/>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6"/>
      <c r="CD441" s="6"/>
      <c r="CE441" s="6"/>
      <c r="CF441" s="6"/>
    </row>
    <row r="442" spans="1:84" x14ac:dyDescent="0.25">
      <c r="A442" s="1"/>
      <c r="B442" s="5"/>
      <c r="C442" s="5"/>
      <c r="D442" s="5"/>
      <c r="E442" s="5"/>
      <c r="F442" s="18"/>
      <c r="G442" s="5"/>
      <c r="H442" s="17"/>
      <c r="I442" s="5"/>
      <c r="J442" s="5"/>
      <c r="K442" s="5"/>
      <c r="L442" s="5"/>
      <c r="M442" s="5"/>
      <c r="N442" s="5"/>
      <c r="O442" s="5"/>
      <c r="P442" s="368"/>
      <c r="Q442" s="362"/>
      <c r="R442" s="362"/>
      <c r="S442" s="362"/>
      <c r="T442" s="362"/>
      <c r="U442" s="362"/>
      <c r="V442" s="362"/>
      <c r="W442" s="362"/>
      <c r="X442" s="362"/>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6"/>
      <c r="CD442" s="6"/>
      <c r="CE442" s="6"/>
      <c r="CF442" s="6"/>
    </row>
    <row r="443" spans="1:84" x14ac:dyDescent="0.25">
      <c r="A443" s="1"/>
      <c r="B443" s="5"/>
      <c r="C443" s="5"/>
      <c r="D443" s="5"/>
      <c r="E443" s="5"/>
      <c r="F443" s="18"/>
      <c r="G443" s="5"/>
      <c r="H443" s="17"/>
      <c r="I443" s="5"/>
      <c r="J443" s="5"/>
      <c r="K443" s="5"/>
      <c r="L443" s="5"/>
      <c r="M443" s="5"/>
      <c r="N443" s="5"/>
      <c r="O443" s="5"/>
      <c r="P443" s="368"/>
      <c r="Q443" s="362"/>
      <c r="R443" s="362"/>
      <c r="S443" s="362"/>
      <c r="T443" s="362"/>
      <c r="U443" s="362"/>
      <c r="V443" s="362"/>
      <c r="W443" s="362"/>
      <c r="X443" s="362"/>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6"/>
      <c r="CD443" s="6"/>
      <c r="CE443" s="6"/>
      <c r="CF443" s="6"/>
    </row>
    <row r="444" spans="1:84" x14ac:dyDescent="0.25">
      <c r="A444" s="1"/>
      <c r="B444" s="5"/>
      <c r="C444" s="5"/>
      <c r="D444" s="5"/>
      <c r="E444" s="5"/>
      <c r="F444" s="18"/>
      <c r="G444" s="5"/>
      <c r="H444" s="17"/>
      <c r="I444" s="5"/>
      <c r="J444" s="5"/>
      <c r="K444" s="5"/>
      <c r="L444" s="5"/>
      <c r="M444" s="5"/>
      <c r="N444" s="5"/>
      <c r="O444" s="5"/>
      <c r="P444" s="368"/>
      <c r="Q444" s="362"/>
      <c r="R444" s="362"/>
      <c r="S444" s="362"/>
      <c r="T444" s="362"/>
      <c r="U444" s="362"/>
      <c r="V444" s="362"/>
      <c r="W444" s="362"/>
      <c r="X444" s="362"/>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6"/>
      <c r="CD444" s="6"/>
      <c r="CE444" s="6"/>
      <c r="CF444" s="6"/>
    </row>
    <row r="445" spans="1:84" x14ac:dyDescent="0.25">
      <c r="A445" s="1"/>
      <c r="B445" s="5"/>
      <c r="C445" s="5"/>
      <c r="D445" s="5"/>
      <c r="E445" s="5"/>
      <c r="F445" s="18"/>
      <c r="G445" s="5"/>
      <c r="H445" s="17"/>
      <c r="I445" s="5"/>
      <c r="J445" s="5"/>
      <c r="K445" s="5"/>
      <c r="L445" s="5"/>
      <c r="M445" s="5"/>
      <c r="N445" s="5"/>
      <c r="O445" s="5"/>
      <c r="P445" s="368"/>
      <c r="Q445" s="362"/>
      <c r="R445" s="362"/>
      <c r="S445" s="362"/>
      <c r="T445" s="362"/>
      <c r="U445" s="362"/>
      <c r="V445" s="362"/>
      <c r="W445" s="362"/>
      <c r="X445" s="362"/>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6"/>
      <c r="CD445" s="6"/>
      <c r="CE445" s="6"/>
      <c r="CF445" s="6"/>
    </row>
    <row r="446" spans="1:84" x14ac:dyDescent="0.25">
      <c r="A446" s="1"/>
      <c r="B446" s="5"/>
      <c r="C446" s="5"/>
      <c r="D446" s="5"/>
      <c r="E446" s="5"/>
      <c r="F446" s="18"/>
      <c r="G446" s="5"/>
      <c r="H446" s="17"/>
      <c r="I446" s="5"/>
      <c r="J446" s="5"/>
      <c r="K446" s="5"/>
      <c r="L446" s="5"/>
      <c r="M446" s="5"/>
      <c r="N446" s="5"/>
      <c r="O446" s="5"/>
      <c r="P446" s="368"/>
      <c r="Q446" s="362"/>
      <c r="R446" s="362"/>
      <c r="S446" s="362"/>
      <c r="T446" s="362"/>
      <c r="U446" s="362"/>
      <c r="V446" s="362"/>
      <c r="W446" s="362"/>
      <c r="X446" s="362"/>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6"/>
      <c r="CD446" s="6"/>
      <c r="CE446" s="6"/>
      <c r="CF446" s="6"/>
    </row>
    <row r="447" spans="1:84" x14ac:dyDescent="0.25">
      <c r="A447" s="1"/>
      <c r="B447" s="5"/>
      <c r="C447" s="5"/>
      <c r="D447" s="5"/>
      <c r="E447" s="5"/>
      <c r="F447" s="18"/>
      <c r="G447" s="5"/>
      <c r="H447" s="17"/>
      <c r="I447" s="5"/>
      <c r="J447" s="5"/>
      <c r="K447" s="5"/>
      <c r="L447" s="5"/>
      <c r="M447" s="5"/>
      <c r="N447" s="5"/>
      <c r="O447" s="5"/>
      <c r="P447" s="368"/>
      <c r="Q447" s="362"/>
      <c r="R447" s="362"/>
      <c r="S447" s="362"/>
      <c r="T447" s="362"/>
      <c r="U447" s="362"/>
      <c r="V447" s="362"/>
      <c r="W447" s="362"/>
      <c r="X447" s="362"/>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6"/>
      <c r="CD447" s="6"/>
      <c r="CE447" s="6"/>
      <c r="CF447" s="6"/>
    </row>
    <row r="448" spans="1:84" x14ac:dyDescent="0.25">
      <c r="A448" s="1"/>
      <c r="B448" s="5"/>
      <c r="C448" s="5"/>
      <c r="D448" s="5"/>
      <c r="E448" s="5"/>
      <c r="F448" s="18"/>
      <c r="G448" s="5"/>
      <c r="H448" s="17"/>
      <c r="I448" s="5"/>
      <c r="J448" s="5"/>
      <c r="K448" s="5"/>
      <c r="L448" s="5"/>
      <c r="M448" s="5"/>
      <c r="N448" s="5"/>
      <c r="O448" s="5"/>
      <c r="P448" s="368"/>
      <c r="Q448" s="362"/>
      <c r="R448" s="362"/>
      <c r="S448" s="362"/>
      <c r="T448" s="362"/>
      <c r="U448" s="362"/>
      <c r="V448" s="362"/>
      <c r="W448" s="362"/>
      <c r="X448" s="362"/>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6"/>
      <c r="CD448" s="6"/>
      <c r="CE448" s="6"/>
      <c r="CF448" s="6"/>
    </row>
    <row r="449" spans="1:84" x14ac:dyDescent="0.25">
      <c r="A449" s="1"/>
      <c r="B449" s="5"/>
      <c r="C449" s="5"/>
      <c r="D449" s="5"/>
      <c r="E449" s="5"/>
      <c r="F449" s="18"/>
      <c r="G449" s="5"/>
      <c r="H449" s="17"/>
      <c r="I449" s="5"/>
      <c r="J449" s="5"/>
      <c r="K449" s="5"/>
      <c r="L449" s="5"/>
      <c r="M449" s="5"/>
      <c r="N449" s="5"/>
      <c r="O449" s="5"/>
      <c r="P449" s="368"/>
      <c r="Q449" s="362"/>
      <c r="R449" s="362"/>
      <c r="S449" s="362"/>
      <c r="T449" s="362"/>
      <c r="U449" s="362"/>
      <c r="V449" s="362"/>
      <c r="W449" s="362"/>
      <c r="X449" s="362"/>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6"/>
      <c r="CD449" s="6"/>
      <c r="CE449" s="6"/>
      <c r="CF449" s="6"/>
    </row>
    <row r="450" spans="1:84" x14ac:dyDescent="0.25">
      <c r="A450" s="1"/>
      <c r="B450" s="5"/>
      <c r="C450" s="5"/>
      <c r="D450" s="5"/>
      <c r="E450" s="5"/>
      <c r="F450" s="18"/>
      <c r="G450" s="5"/>
      <c r="H450" s="17"/>
      <c r="I450" s="5"/>
      <c r="J450" s="5"/>
      <c r="K450" s="5"/>
      <c r="L450" s="5"/>
      <c r="M450" s="5"/>
      <c r="N450" s="5"/>
      <c r="O450" s="5"/>
      <c r="P450" s="368"/>
      <c r="Q450" s="362"/>
      <c r="R450" s="362"/>
      <c r="S450" s="362"/>
      <c r="T450" s="362"/>
      <c r="U450" s="362"/>
      <c r="V450" s="362"/>
      <c r="W450" s="362"/>
      <c r="X450" s="362"/>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6"/>
      <c r="CD450" s="6"/>
      <c r="CE450" s="6"/>
      <c r="CF450" s="6"/>
    </row>
    <row r="451" spans="1:84" x14ac:dyDescent="0.25">
      <c r="A451" s="1"/>
      <c r="B451" s="5"/>
      <c r="C451" s="5"/>
      <c r="D451" s="5"/>
      <c r="E451" s="5"/>
      <c r="F451" s="18"/>
      <c r="G451" s="5"/>
      <c r="H451" s="17"/>
      <c r="I451" s="5"/>
      <c r="J451" s="5"/>
      <c r="K451" s="5"/>
      <c r="L451" s="5"/>
      <c r="M451" s="5"/>
      <c r="N451" s="5"/>
      <c r="O451" s="5"/>
      <c r="P451" s="368"/>
      <c r="Q451" s="362"/>
      <c r="R451" s="362"/>
      <c r="S451" s="362"/>
      <c r="T451" s="362"/>
      <c r="U451" s="362"/>
      <c r="V451" s="362"/>
      <c r="W451" s="362"/>
      <c r="X451" s="362"/>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6"/>
      <c r="CD451" s="6"/>
      <c r="CE451" s="6"/>
      <c r="CF451" s="6"/>
    </row>
    <row r="452" spans="1:84" x14ac:dyDescent="0.25">
      <c r="A452" s="1"/>
      <c r="B452" s="5"/>
      <c r="C452" s="5"/>
      <c r="D452" s="5"/>
      <c r="E452" s="5"/>
      <c r="F452" s="18"/>
      <c r="G452" s="5"/>
      <c r="H452" s="17"/>
      <c r="I452" s="5"/>
      <c r="J452" s="5"/>
      <c r="K452" s="5"/>
      <c r="L452" s="5"/>
      <c r="M452" s="5"/>
      <c r="N452" s="5"/>
      <c r="O452" s="5"/>
      <c r="P452" s="368"/>
      <c r="Q452" s="362"/>
      <c r="R452" s="362"/>
      <c r="S452" s="362"/>
      <c r="T452" s="362"/>
      <c r="U452" s="362"/>
      <c r="V452" s="362"/>
      <c r="W452" s="362"/>
      <c r="X452" s="362"/>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6"/>
      <c r="CD452" s="6"/>
      <c r="CE452" s="6"/>
      <c r="CF452" s="6"/>
    </row>
    <row r="453" spans="1:84" x14ac:dyDescent="0.25">
      <c r="A453" s="1"/>
      <c r="B453" s="5"/>
      <c r="C453" s="5"/>
      <c r="D453" s="5"/>
      <c r="E453" s="5"/>
      <c r="F453" s="18"/>
      <c r="G453" s="5"/>
      <c r="H453" s="17"/>
      <c r="I453" s="5"/>
      <c r="J453" s="5"/>
      <c r="K453" s="5"/>
      <c r="L453" s="5"/>
      <c r="M453" s="5"/>
      <c r="N453" s="5"/>
      <c r="O453" s="5"/>
      <c r="P453" s="368"/>
      <c r="Q453" s="362"/>
      <c r="R453" s="362"/>
      <c r="S453" s="362"/>
      <c r="T453" s="362"/>
      <c r="U453" s="362"/>
      <c r="V453" s="362"/>
      <c r="W453" s="362"/>
      <c r="X453" s="362"/>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6"/>
      <c r="CD453" s="6"/>
      <c r="CE453" s="6"/>
      <c r="CF453" s="6"/>
    </row>
    <row r="454" spans="1:84" x14ac:dyDescent="0.25">
      <c r="A454" s="1"/>
      <c r="B454" s="5"/>
      <c r="C454" s="5"/>
      <c r="D454" s="5"/>
      <c r="E454" s="5"/>
      <c r="F454" s="18"/>
      <c r="G454" s="5"/>
      <c r="H454" s="17"/>
      <c r="I454" s="5"/>
      <c r="J454" s="5"/>
      <c r="K454" s="5"/>
      <c r="L454" s="5"/>
      <c r="M454" s="5"/>
      <c r="N454" s="5"/>
      <c r="O454" s="5"/>
      <c r="P454" s="368"/>
      <c r="Q454" s="362"/>
      <c r="R454" s="362"/>
      <c r="S454" s="362"/>
      <c r="T454" s="362"/>
      <c r="U454" s="362"/>
      <c r="V454" s="362"/>
      <c r="W454" s="362"/>
      <c r="X454" s="362"/>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6"/>
      <c r="CD454" s="6"/>
      <c r="CE454" s="6"/>
      <c r="CF454" s="6"/>
    </row>
    <row r="455" spans="1:84" x14ac:dyDescent="0.25">
      <c r="A455" s="1"/>
      <c r="B455" s="5"/>
      <c r="C455" s="5"/>
      <c r="D455" s="5"/>
      <c r="E455" s="5"/>
      <c r="F455" s="18"/>
      <c r="G455" s="5"/>
      <c r="H455" s="17"/>
      <c r="I455" s="5"/>
      <c r="J455" s="5"/>
      <c r="K455" s="5"/>
      <c r="L455" s="5"/>
      <c r="M455" s="5"/>
      <c r="N455" s="5"/>
      <c r="O455" s="5"/>
      <c r="P455" s="368"/>
      <c r="Q455" s="362"/>
      <c r="R455" s="362"/>
      <c r="S455" s="362"/>
      <c r="T455" s="362"/>
      <c r="U455" s="362"/>
      <c r="V455" s="362"/>
      <c r="W455" s="362"/>
      <c r="X455" s="362"/>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6"/>
      <c r="CD455" s="6"/>
      <c r="CE455" s="6"/>
      <c r="CF455" s="6"/>
    </row>
    <row r="456" spans="1:84" x14ac:dyDescent="0.25">
      <c r="A456" s="1"/>
      <c r="B456" s="5"/>
      <c r="C456" s="5"/>
      <c r="D456" s="5"/>
      <c r="E456" s="5"/>
      <c r="F456" s="18"/>
      <c r="G456" s="5"/>
      <c r="H456" s="17"/>
      <c r="I456" s="5"/>
      <c r="J456" s="5"/>
      <c r="K456" s="5"/>
      <c r="L456" s="5"/>
      <c r="M456" s="5"/>
      <c r="N456" s="5"/>
      <c r="O456" s="5"/>
      <c r="P456" s="368"/>
      <c r="Q456" s="362"/>
      <c r="R456" s="362"/>
      <c r="S456" s="362"/>
      <c r="T456" s="362"/>
      <c r="U456" s="362"/>
      <c r="V456" s="362"/>
      <c r="W456" s="362"/>
      <c r="X456" s="362"/>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6"/>
      <c r="CD456" s="6"/>
      <c r="CE456" s="6"/>
      <c r="CF456" s="6"/>
    </row>
    <row r="457" spans="1:84" x14ac:dyDescent="0.25">
      <c r="A457" s="1"/>
      <c r="B457" s="5"/>
      <c r="C457" s="5"/>
      <c r="D457" s="5"/>
      <c r="E457" s="5"/>
      <c r="F457" s="18"/>
      <c r="G457" s="5"/>
      <c r="H457" s="17"/>
      <c r="I457" s="5"/>
      <c r="J457" s="5"/>
      <c r="K457" s="5"/>
      <c r="L457" s="5"/>
      <c r="M457" s="5"/>
      <c r="N457" s="5"/>
      <c r="O457" s="5"/>
      <c r="P457" s="368"/>
      <c r="Q457" s="362"/>
      <c r="R457" s="362"/>
      <c r="S457" s="362"/>
      <c r="T457" s="362"/>
      <c r="U457" s="362"/>
      <c r="V457" s="362"/>
      <c r="W457" s="362"/>
      <c r="X457" s="362"/>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6"/>
      <c r="CD457" s="6"/>
      <c r="CE457" s="6"/>
      <c r="CF457" s="6"/>
    </row>
    <row r="458" spans="1:84" x14ac:dyDescent="0.25">
      <c r="A458" s="1"/>
      <c r="B458" s="5"/>
      <c r="C458" s="5"/>
      <c r="D458" s="5"/>
      <c r="E458" s="5"/>
      <c r="F458" s="18"/>
      <c r="G458" s="5"/>
      <c r="H458" s="17"/>
      <c r="I458" s="5"/>
      <c r="J458" s="5"/>
      <c r="K458" s="5"/>
      <c r="L458" s="5"/>
      <c r="M458" s="5"/>
      <c r="N458" s="5"/>
      <c r="O458" s="5"/>
      <c r="P458" s="368"/>
      <c r="Q458" s="362"/>
      <c r="R458" s="362"/>
      <c r="S458" s="362"/>
      <c r="T458" s="362"/>
      <c r="U458" s="362"/>
      <c r="V458" s="362"/>
      <c r="W458" s="362"/>
      <c r="X458" s="362"/>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6"/>
      <c r="CD458" s="6"/>
      <c r="CE458" s="6"/>
      <c r="CF458" s="6"/>
    </row>
    <row r="459" spans="1:84" x14ac:dyDescent="0.25">
      <c r="A459" s="1"/>
      <c r="B459" s="5"/>
      <c r="C459" s="5"/>
      <c r="D459" s="5"/>
      <c r="E459" s="5"/>
      <c r="F459" s="18"/>
      <c r="G459" s="5"/>
      <c r="H459" s="17"/>
      <c r="I459" s="5"/>
      <c r="J459" s="5"/>
      <c r="K459" s="5"/>
      <c r="L459" s="5"/>
      <c r="M459" s="5"/>
      <c r="N459" s="5"/>
      <c r="O459" s="5"/>
      <c r="P459" s="368"/>
      <c r="Q459" s="362"/>
      <c r="R459" s="362"/>
      <c r="S459" s="362"/>
      <c r="T459" s="362"/>
      <c r="U459" s="362"/>
      <c r="V459" s="362"/>
      <c r="W459" s="362"/>
      <c r="X459" s="362"/>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6"/>
      <c r="CD459" s="6"/>
      <c r="CE459" s="6"/>
      <c r="CF459" s="6"/>
    </row>
    <row r="460" spans="1:84" x14ac:dyDescent="0.25">
      <c r="A460" s="1"/>
      <c r="B460" s="5"/>
      <c r="C460" s="5"/>
      <c r="D460" s="5"/>
      <c r="E460" s="5"/>
      <c r="F460" s="18"/>
      <c r="G460" s="5"/>
      <c r="H460" s="17"/>
      <c r="I460" s="5"/>
      <c r="J460" s="5"/>
      <c r="K460" s="5"/>
      <c r="L460" s="5"/>
      <c r="M460" s="5"/>
      <c r="N460" s="5"/>
      <c r="O460" s="5"/>
      <c r="P460" s="368"/>
      <c r="Q460" s="362"/>
      <c r="R460" s="362"/>
      <c r="S460" s="362"/>
      <c r="T460" s="362"/>
      <c r="U460" s="362"/>
      <c r="V460" s="362"/>
      <c r="W460" s="362"/>
      <c r="X460" s="362"/>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6"/>
      <c r="CD460" s="6"/>
      <c r="CE460" s="6"/>
      <c r="CF460" s="6"/>
    </row>
    <row r="461" spans="1:84" x14ac:dyDescent="0.25">
      <c r="A461" s="1"/>
      <c r="B461" s="5"/>
      <c r="C461" s="5"/>
      <c r="D461" s="5"/>
      <c r="E461" s="5"/>
      <c r="F461" s="18"/>
      <c r="G461" s="5"/>
      <c r="H461" s="17"/>
      <c r="I461" s="5"/>
      <c r="J461" s="5"/>
      <c r="K461" s="5"/>
      <c r="L461" s="5"/>
      <c r="M461" s="5"/>
      <c r="N461" s="5"/>
      <c r="O461" s="5"/>
      <c r="P461" s="368"/>
      <c r="Q461" s="362"/>
      <c r="R461" s="362"/>
      <c r="S461" s="362"/>
      <c r="T461" s="362"/>
      <c r="U461" s="362"/>
      <c r="V461" s="362"/>
      <c r="W461" s="362"/>
      <c r="X461" s="362"/>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6"/>
      <c r="CD461" s="6"/>
      <c r="CE461" s="6"/>
      <c r="CF461" s="6"/>
    </row>
    <row r="462" spans="1:84" x14ac:dyDescent="0.25">
      <c r="A462" s="1"/>
      <c r="B462" s="5"/>
      <c r="C462" s="5"/>
      <c r="D462" s="5"/>
      <c r="E462" s="5"/>
      <c r="F462" s="18"/>
      <c r="G462" s="5"/>
      <c r="H462" s="17"/>
      <c r="I462" s="5"/>
      <c r="J462" s="5"/>
      <c r="K462" s="5"/>
      <c r="L462" s="5"/>
      <c r="M462" s="5"/>
      <c r="N462" s="5"/>
      <c r="O462" s="5"/>
      <c r="P462" s="368"/>
      <c r="Q462" s="362"/>
      <c r="R462" s="362"/>
      <c r="S462" s="362"/>
      <c r="T462" s="362"/>
      <c r="U462" s="362"/>
      <c r="V462" s="362"/>
      <c r="W462" s="362"/>
      <c r="X462" s="362"/>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6"/>
      <c r="CD462" s="6"/>
      <c r="CE462" s="6"/>
      <c r="CF462" s="6"/>
    </row>
    <row r="463" spans="1:84" x14ac:dyDescent="0.25">
      <c r="A463" s="1"/>
      <c r="B463" s="5"/>
      <c r="C463" s="5"/>
      <c r="D463" s="5"/>
      <c r="E463" s="5"/>
      <c r="F463" s="18"/>
      <c r="G463" s="5"/>
      <c r="H463" s="17"/>
      <c r="I463" s="5"/>
      <c r="J463" s="5"/>
      <c r="K463" s="5"/>
      <c r="L463" s="5"/>
      <c r="M463" s="5"/>
      <c r="N463" s="5"/>
      <c r="O463" s="5"/>
      <c r="P463" s="368"/>
      <c r="Q463" s="362"/>
      <c r="R463" s="362"/>
      <c r="S463" s="362"/>
      <c r="T463" s="362"/>
      <c r="U463" s="362"/>
      <c r="V463" s="362"/>
      <c r="W463" s="362"/>
      <c r="X463" s="362"/>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6"/>
      <c r="CD463" s="6"/>
      <c r="CE463" s="6"/>
      <c r="CF463" s="6"/>
    </row>
    <row r="464" spans="1:84" x14ac:dyDescent="0.25">
      <c r="A464" s="1"/>
      <c r="B464" s="5"/>
      <c r="C464" s="5"/>
      <c r="D464" s="5"/>
      <c r="E464" s="5"/>
      <c r="F464" s="18"/>
      <c r="G464" s="5"/>
      <c r="H464" s="17"/>
      <c r="I464" s="5"/>
      <c r="J464" s="5"/>
      <c r="K464" s="5"/>
      <c r="L464" s="5"/>
      <c r="M464" s="5"/>
      <c r="N464" s="5"/>
      <c r="O464" s="5"/>
      <c r="P464" s="368"/>
      <c r="Q464" s="362"/>
      <c r="R464" s="362"/>
      <c r="S464" s="362"/>
      <c r="T464" s="362"/>
      <c r="U464" s="362"/>
      <c r="V464" s="362"/>
      <c r="W464" s="362"/>
      <c r="X464" s="362"/>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6"/>
      <c r="CD464" s="6"/>
      <c r="CE464" s="6"/>
      <c r="CF464" s="6"/>
    </row>
    <row r="465" spans="1:84" x14ac:dyDescent="0.25">
      <c r="A465" s="1"/>
      <c r="B465" s="5"/>
      <c r="C465" s="5"/>
      <c r="D465" s="5"/>
      <c r="E465" s="5"/>
      <c r="F465" s="18"/>
      <c r="G465" s="5"/>
      <c r="H465" s="17"/>
      <c r="I465" s="5"/>
      <c r="J465" s="5"/>
      <c r="K465" s="5"/>
      <c r="L465" s="5"/>
      <c r="M465" s="5"/>
      <c r="N465" s="5"/>
      <c r="O465" s="5"/>
      <c r="P465" s="368"/>
      <c r="Q465" s="362"/>
      <c r="R465" s="362"/>
      <c r="S465" s="362"/>
      <c r="T465" s="362"/>
      <c r="U465" s="362"/>
      <c r="V465" s="362"/>
      <c r="W465" s="362"/>
      <c r="X465" s="362"/>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6"/>
      <c r="CD465" s="6"/>
      <c r="CE465" s="6"/>
      <c r="CF465" s="6"/>
    </row>
    <row r="466" spans="1:84" x14ac:dyDescent="0.25">
      <c r="A466" s="1"/>
      <c r="B466" s="5"/>
      <c r="C466" s="5"/>
      <c r="D466" s="5"/>
      <c r="E466" s="5"/>
      <c r="F466" s="18"/>
      <c r="G466" s="5"/>
      <c r="H466" s="17"/>
      <c r="I466" s="5"/>
      <c r="J466" s="5"/>
      <c r="K466" s="5"/>
      <c r="L466" s="5"/>
      <c r="M466" s="5"/>
      <c r="N466" s="5"/>
      <c r="O466" s="5"/>
      <c r="P466" s="368"/>
      <c r="Q466" s="362"/>
      <c r="R466" s="362"/>
      <c r="S466" s="362"/>
      <c r="T466" s="362"/>
      <c r="U466" s="362"/>
      <c r="V466" s="362"/>
      <c r="W466" s="362"/>
      <c r="X466" s="362"/>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6"/>
      <c r="CD466" s="6"/>
      <c r="CE466" s="6"/>
      <c r="CF466" s="6"/>
    </row>
    <row r="467" spans="1:84" x14ac:dyDescent="0.25">
      <c r="A467" s="1"/>
      <c r="B467" s="5"/>
      <c r="C467" s="5"/>
      <c r="D467" s="5"/>
      <c r="E467" s="5"/>
      <c r="F467" s="18"/>
      <c r="G467" s="5"/>
      <c r="H467" s="17"/>
      <c r="I467" s="5"/>
      <c r="J467" s="5"/>
      <c r="K467" s="5"/>
      <c r="L467" s="5"/>
      <c r="M467" s="5"/>
      <c r="N467" s="5"/>
      <c r="O467" s="5"/>
      <c r="P467" s="368"/>
      <c r="Q467" s="362"/>
      <c r="R467" s="362"/>
      <c r="S467" s="362"/>
      <c r="T467" s="362"/>
      <c r="U467" s="362"/>
      <c r="V467" s="362"/>
      <c r="W467" s="362"/>
      <c r="X467" s="362"/>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6"/>
      <c r="CD467" s="6"/>
      <c r="CE467" s="6"/>
      <c r="CF467" s="6"/>
    </row>
    <row r="468" spans="1:84" x14ac:dyDescent="0.25">
      <c r="A468" s="1"/>
      <c r="B468" s="5"/>
      <c r="C468" s="5"/>
      <c r="D468" s="5"/>
      <c r="E468" s="5"/>
      <c r="F468" s="18"/>
      <c r="G468" s="5"/>
      <c r="H468" s="17"/>
      <c r="I468" s="5"/>
      <c r="J468" s="5"/>
      <c r="K468" s="5"/>
      <c r="L468" s="5"/>
      <c r="M468" s="5"/>
      <c r="N468" s="5"/>
      <c r="O468" s="5"/>
      <c r="P468" s="368"/>
      <c r="Q468" s="362"/>
      <c r="R468" s="362"/>
      <c r="S468" s="362"/>
      <c r="T468" s="362"/>
      <c r="U468" s="362"/>
      <c r="V468" s="362"/>
      <c r="W468" s="362"/>
      <c r="X468" s="362"/>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6"/>
      <c r="CD468" s="6"/>
      <c r="CE468" s="6"/>
      <c r="CF468" s="6"/>
    </row>
    <row r="469" spans="1:84" x14ac:dyDescent="0.25">
      <c r="A469" s="1"/>
      <c r="B469" s="5"/>
      <c r="C469" s="5"/>
      <c r="D469" s="5"/>
      <c r="E469" s="5"/>
      <c r="F469" s="18"/>
      <c r="G469" s="5"/>
      <c r="H469" s="17"/>
      <c r="I469" s="5"/>
      <c r="J469" s="5"/>
      <c r="K469" s="5"/>
      <c r="L469" s="5"/>
      <c r="M469" s="5"/>
      <c r="N469" s="5"/>
      <c r="O469" s="5"/>
      <c r="P469" s="368"/>
      <c r="Q469" s="362"/>
      <c r="R469" s="362"/>
      <c r="S469" s="362"/>
      <c r="T469" s="362"/>
      <c r="U469" s="362"/>
      <c r="V469" s="362"/>
      <c r="W469" s="362"/>
      <c r="X469" s="362"/>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6"/>
      <c r="CD469" s="6"/>
      <c r="CE469" s="6"/>
      <c r="CF469" s="6"/>
    </row>
    <row r="470" spans="1:84" x14ac:dyDescent="0.25">
      <c r="A470" s="1"/>
      <c r="B470" s="5"/>
      <c r="C470" s="5"/>
      <c r="D470" s="5"/>
      <c r="E470" s="5"/>
      <c r="F470" s="18"/>
      <c r="G470" s="5"/>
      <c r="H470" s="17"/>
      <c r="I470" s="5"/>
      <c r="J470" s="5"/>
      <c r="K470" s="5"/>
      <c r="L470" s="5"/>
      <c r="M470" s="5"/>
      <c r="N470" s="5"/>
      <c r="O470" s="5"/>
      <c r="P470" s="368"/>
      <c r="Q470" s="362"/>
      <c r="R470" s="362"/>
      <c r="S470" s="362"/>
      <c r="T470" s="362"/>
      <c r="U470" s="362"/>
      <c r="V470" s="362"/>
      <c r="W470" s="362"/>
      <c r="X470" s="362"/>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6"/>
      <c r="CD470" s="6"/>
      <c r="CE470" s="6"/>
      <c r="CF470" s="6"/>
    </row>
    <row r="471" spans="1:84" x14ac:dyDescent="0.25">
      <c r="A471" s="1"/>
      <c r="B471" s="5"/>
      <c r="C471" s="5"/>
      <c r="D471" s="5"/>
      <c r="E471" s="5"/>
      <c r="F471" s="18"/>
      <c r="G471" s="5"/>
      <c r="H471" s="17"/>
      <c r="I471" s="5"/>
      <c r="J471" s="5"/>
      <c r="K471" s="5"/>
      <c r="L471" s="5"/>
      <c r="M471" s="5"/>
      <c r="N471" s="5"/>
      <c r="O471" s="5"/>
      <c r="P471" s="368"/>
      <c r="Q471" s="362"/>
      <c r="R471" s="362"/>
      <c r="S471" s="362"/>
      <c r="T471" s="362"/>
      <c r="U471" s="362"/>
      <c r="V471" s="362"/>
      <c r="W471" s="362"/>
      <c r="X471" s="362"/>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6"/>
      <c r="CD471" s="6"/>
      <c r="CE471" s="6"/>
      <c r="CF471" s="6"/>
    </row>
    <row r="472" spans="1:84" x14ac:dyDescent="0.25">
      <c r="A472" s="1"/>
      <c r="B472" s="5"/>
      <c r="C472" s="5"/>
      <c r="D472" s="5"/>
      <c r="E472" s="5"/>
      <c r="F472" s="18"/>
      <c r="G472" s="5"/>
      <c r="H472" s="17"/>
      <c r="I472" s="5"/>
      <c r="J472" s="5"/>
      <c r="K472" s="5"/>
      <c r="L472" s="5"/>
      <c r="M472" s="5"/>
      <c r="N472" s="5"/>
      <c r="O472" s="5"/>
      <c r="P472" s="368"/>
      <c r="Q472" s="362"/>
      <c r="R472" s="362"/>
      <c r="S472" s="362"/>
      <c r="T472" s="362"/>
      <c r="U472" s="362"/>
      <c r="V472" s="362"/>
      <c r="W472" s="362"/>
      <c r="X472" s="362"/>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6"/>
      <c r="CD472" s="6"/>
      <c r="CE472" s="6"/>
      <c r="CF472" s="6"/>
    </row>
    <row r="473" spans="1:84" x14ac:dyDescent="0.25">
      <c r="A473" s="1"/>
      <c r="B473" s="5"/>
      <c r="C473" s="5"/>
      <c r="D473" s="5"/>
      <c r="E473" s="5"/>
      <c r="F473" s="18"/>
      <c r="G473" s="5"/>
      <c r="H473" s="17"/>
      <c r="I473" s="5"/>
      <c r="J473" s="5"/>
      <c r="K473" s="5"/>
      <c r="L473" s="5"/>
      <c r="M473" s="5"/>
      <c r="N473" s="5"/>
      <c r="O473" s="5"/>
      <c r="P473" s="368"/>
      <c r="Q473" s="362"/>
      <c r="R473" s="362"/>
      <c r="S473" s="362"/>
      <c r="T473" s="362"/>
      <c r="U473" s="362"/>
      <c r="V473" s="362"/>
      <c r="W473" s="362"/>
      <c r="X473" s="362"/>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6"/>
      <c r="CD473" s="6"/>
      <c r="CE473" s="6"/>
      <c r="CF473" s="6"/>
    </row>
    <row r="474" spans="1:84" x14ac:dyDescent="0.25">
      <c r="A474" s="1"/>
      <c r="B474" s="5"/>
      <c r="C474" s="5"/>
      <c r="D474" s="5"/>
      <c r="E474" s="5"/>
      <c r="F474" s="18"/>
      <c r="G474" s="5"/>
      <c r="H474" s="17"/>
      <c r="I474" s="5"/>
      <c r="J474" s="5"/>
      <c r="K474" s="5"/>
      <c r="L474" s="5"/>
      <c r="M474" s="5"/>
      <c r="N474" s="5"/>
      <c r="O474" s="5"/>
      <c r="P474" s="368"/>
      <c r="Q474" s="362"/>
      <c r="R474" s="362"/>
      <c r="S474" s="362"/>
      <c r="T474" s="362"/>
      <c r="U474" s="362"/>
      <c r="V474" s="362"/>
      <c r="W474" s="362"/>
      <c r="X474" s="362"/>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6"/>
      <c r="CD474" s="6"/>
      <c r="CE474" s="6"/>
      <c r="CF474" s="6"/>
    </row>
    <row r="475" spans="1:84" x14ac:dyDescent="0.25">
      <c r="A475" s="1"/>
      <c r="B475" s="5"/>
      <c r="C475" s="5"/>
      <c r="D475" s="5"/>
      <c r="E475" s="5"/>
      <c r="F475" s="18"/>
      <c r="G475" s="5"/>
      <c r="H475" s="17"/>
      <c r="I475" s="5"/>
      <c r="J475" s="5"/>
      <c r="K475" s="5"/>
      <c r="L475" s="5"/>
      <c r="M475" s="5"/>
      <c r="N475" s="5"/>
      <c r="O475" s="5"/>
      <c r="P475" s="368"/>
      <c r="Q475" s="362"/>
      <c r="R475" s="362"/>
      <c r="S475" s="362"/>
      <c r="T475" s="362"/>
      <c r="U475" s="362"/>
      <c r="V475" s="362"/>
      <c r="W475" s="362"/>
      <c r="X475" s="362"/>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6"/>
      <c r="CD475" s="6"/>
      <c r="CE475" s="6"/>
      <c r="CF475" s="6"/>
    </row>
    <row r="476" spans="1:84" x14ac:dyDescent="0.25">
      <c r="A476" s="1"/>
      <c r="B476" s="5"/>
      <c r="C476" s="5"/>
      <c r="D476" s="5"/>
      <c r="E476" s="5"/>
      <c r="F476" s="18"/>
      <c r="G476" s="5"/>
      <c r="H476" s="17"/>
      <c r="I476" s="5"/>
      <c r="J476" s="5"/>
      <c r="K476" s="5"/>
      <c r="L476" s="5"/>
      <c r="M476" s="5"/>
      <c r="N476" s="5"/>
      <c r="O476" s="5"/>
      <c r="P476" s="368"/>
      <c r="Q476" s="362"/>
      <c r="R476" s="362"/>
      <c r="S476" s="362"/>
      <c r="T476" s="362"/>
      <c r="U476" s="362"/>
      <c r="V476" s="362"/>
      <c r="W476" s="362"/>
      <c r="X476" s="362"/>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6"/>
      <c r="CD476" s="6"/>
      <c r="CE476" s="6"/>
      <c r="CF476" s="6"/>
    </row>
    <row r="477" spans="1:84" x14ac:dyDescent="0.25">
      <c r="A477" s="1"/>
      <c r="B477" s="5"/>
      <c r="C477" s="5"/>
      <c r="D477" s="5"/>
      <c r="E477" s="5"/>
      <c r="F477" s="18"/>
      <c r="G477" s="5"/>
      <c r="H477" s="17"/>
      <c r="I477" s="5"/>
      <c r="J477" s="5"/>
      <c r="K477" s="5"/>
      <c r="L477" s="5"/>
      <c r="M477" s="5"/>
      <c r="N477" s="5"/>
      <c r="O477" s="5"/>
      <c r="P477" s="368"/>
      <c r="Q477" s="362"/>
      <c r="R477" s="362"/>
      <c r="S477" s="362"/>
      <c r="T477" s="362"/>
      <c r="U477" s="362"/>
      <c r="V477" s="362"/>
      <c r="W477" s="362"/>
      <c r="X477" s="362"/>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6"/>
      <c r="CD477" s="6"/>
      <c r="CE477" s="6"/>
      <c r="CF477" s="6"/>
    </row>
    <row r="478" spans="1:84" x14ac:dyDescent="0.25">
      <c r="A478" s="1"/>
      <c r="B478" s="5"/>
      <c r="C478" s="5"/>
      <c r="D478" s="5"/>
      <c r="E478" s="5"/>
      <c r="F478" s="18"/>
      <c r="G478" s="5"/>
      <c r="H478" s="17"/>
      <c r="I478" s="5"/>
      <c r="J478" s="5"/>
      <c r="K478" s="5"/>
      <c r="L478" s="5"/>
      <c r="M478" s="5"/>
      <c r="N478" s="5"/>
      <c r="O478" s="5"/>
      <c r="P478" s="368"/>
      <c r="Q478" s="362"/>
      <c r="R478" s="362"/>
      <c r="S478" s="362"/>
      <c r="T478" s="362"/>
      <c r="U478" s="362"/>
      <c r="V478" s="362"/>
      <c r="W478" s="362"/>
      <c r="X478" s="362"/>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6"/>
      <c r="CD478" s="6"/>
      <c r="CE478" s="6"/>
      <c r="CF478" s="6"/>
    </row>
    <row r="479" spans="1:84" x14ac:dyDescent="0.25">
      <c r="A479" s="1"/>
      <c r="B479" s="5"/>
      <c r="C479" s="5"/>
      <c r="D479" s="5"/>
      <c r="E479" s="5"/>
      <c r="F479" s="18"/>
      <c r="G479" s="5"/>
      <c r="H479" s="17"/>
      <c r="I479" s="5"/>
      <c r="J479" s="5"/>
      <c r="K479" s="5"/>
      <c r="L479" s="5"/>
      <c r="M479" s="5"/>
      <c r="N479" s="5"/>
      <c r="O479" s="5"/>
      <c r="P479" s="368"/>
      <c r="Q479" s="362"/>
      <c r="R479" s="362"/>
      <c r="S479" s="362"/>
      <c r="T479" s="362"/>
      <c r="U479" s="362"/>
      <c r="V479" s="362"/>
      <c r="W479" s="362"/>
      <c r="X479" s="362"/>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6"/>
      <c r="CD479" s="6"/>
      <c r="CE479" s="6"/>
      <c r="CF479" s="6"/>
    </row>
    <row r="480" spans="1:84" x14ac:dyDescent="0.25">
      <c r="A480" s="1"/>
      <c r="B480" s="5"/>
      <c r="C480" s="5"/>
      <c r="D480" s="5"/>
      <c r="E480" s="5"/>
      <c r="F480" s="18"/>
      <c r="G480" s="5"/>
      <c r="H480" s="17"/>
      <c r="I480" s="5"/>
      <c r="J480" s="5"/>
      <c r="K480" s="5"/>
      <c r="L480" s="5"/>
      <c r="M480" s="5"/>
      <c r="N480" s="5"/>
      <c r="O480" s="5"/>
      <c r="P480" s="368"/>
      <c r="Q480" s="362"/>
      <c r="R480" s="362"/>
      <c r="S480" s="362"/>
      <c r="T480" s="362"/>
      <c r="U480" s="362"/>
      <c r="V480" s="362"/>
      <c r="W480" s="362"/>
      <c r="X480" s="362"/>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6"/>
      <c r="CD480" s="6"/>
      <c r="CE480" s="6"/>
      <c r="CF480" s="6"/>
    </row>
    <row r="481" spans="1:84" x14ac:dyDescent="0.25">
      <c r="A481" s="1"/>
      <c r="B481" s="5"/>
      <c r="C481" s="5"/>
      <c r="D481" s="5"/>
      <c r="E481" s="5"/>
      <c r="F481" s="18"/>
      <c r="G481" s="5"/>
      <c r="H481" s="17"/>
      <c r="I481" s="5"/>
      <c r="J481" s="5"/>
      <c r="K481" s="5"/>
      <c r="L481" s="5"/>
      <c r="M481" s="5"/>
      <c r="N481" s="5"/>
      <c r="O481" s="5"/>
      <c r="P481" s="368"/>
      <c r="Q481" s="362"/>
      <c r="R481" s="362"/>
      <c r="S481" s="362"/>
      <c r="T481" s="362"/>
      <c r="U481" s="362"/>
      <c r="V481" s="362"/>
      <c r="W481" s="362"/>
      <c r="X481" s="362"/>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6"/>
      <c r="CD481" s="6"/>
      <c r="CE481" s="6"/>
      <c r="CF481" s="6"/>
    </row>
    <row r="482" spans="1:84" x14ac:dyDescent="0.25">
      <c r="A482" s="1"/>
      <c r="B482" s="5"/>
      <c r="C482" s="5"/>
      <c r="D482" s="5"/>
      <c r="E482" s="5"/>
      <c r="F482" s="18"/>
      <c r="G482" s="5"/>
      <c r="H482" s="17"/>
      <c r="I482" s="5"/>
      <c r="J482" s="5"/>
      <c r="K482" s="5"/>
      <c r="L482" s="5"/>
      <c r="M482" s="5"/>
      <c r="N482" s="5"/>
      <c r="O482" s="5"/>
      <c r="P482" s="368"/>
      <c r="Q482" s="362"/>
      <c r="R482" s="362"/>
      <c r="S482" s="362"/>
      <c r="T482" s="362"/>
      <c r="U482" s="362"/>
      <c r="V482" s="362"/>
      <c r="W482" s="362"/>
      <c r="X482" s="362"/>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6"/>
      <c r="CD482" s="6"/>
      <c r="CE482" s="6"/>
      <c r="CF482" s="6"/>
    </row>
    <row r="483" spans="1:84" x14ac:dyDescent="0.25">
      <c r="A483" s="1"/>
      <c r="B483" s="5"/>
      <c r="C483" s="5"/>
      <c r="D483" s="5"/>
      <c r="E483" s="5"/>
      <c r="F483" s="18"/>
      <c r="G483" s="5"/>
      <c r="H483" s="17"/>
      <c r="I483" s="5"/>
      <c r="J483" s="5"/>
      <c r="K483" s="5"/>
      <c r="L483" s="5"/>
      <c r="M483" s="5"/>
      <c r="N483" s="5"/>
      <c r="O483" s="5"/>
      <c r="P483" s="368"/>
      <c r="Q483" s="362"/>
      <c r="R483" s="362"/>
      <c r="S483" s="362"/>
      <c r="T483" s="362"/>
      <c r="U483" s="362"/>
      <c r="V483" s="362"/>
      <c r="W483" s="362"/>
      <c r="X483" s="362"/>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6"/>
      <c r="CD483" s="6"/>
      <c r="CE483" s="6"/>
      <c r="CF483" s="6"/>
    </row>
    <row r="484" spans="1:84" x14ac:dyDescent="0.25">
      <c r="A484" s="1"/>
      <c r="B484" s="5"/>
      <c r="C484" s="5"/>
      <c r="D484" s="5"/>
      <c r="E484" s="5"/>
      <c r="F484" s="18"/>
      <c r="G484" s="5"/>
      <c r="H484" s="17"/>
      <c r="I484" s="5"/>
      <c r="J484" s="5"/>
      <c r="K484" s="5"/>
      <c r="L484" s="5"/>
      <c r="M484" s="5"/>
      <c r="N484" s="5"/>
      <c r="O484" s="5"/>
      <c r="P484" s="368"/>
      <c r="Q484" s="362"/>
      <c r="R484" s="362"/>
      <c r="S484" s="362"/>
      <c r="T484" s="362"/>
      <c r="U484" s="362"/>
      <c r="V484" s="362"/>
      <c r="W484" s="362"/>
      <c r="X484" s="362"/>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6"/>
      <c r="CD484" s="6"/>
      <c r="CE484" s="6"/>
      <c r="CF484" s="6"/>
    </row>
    <row r="485" spans="1:84" x14ac:dyDescent="0.25">
      <c r="A485" s="1"/>
      <c r="B485" s="5"/>
      <c r="C485" s="5"/>
      <c r="D485" s="5"/>
      <c r="E485" s="5"/>
      <c r="F485" s="18"/>
      <c r="G485" s="5"/>
      <c r="H485" s="17"/>
      <c r="I485" s="5"/>
      <c r="J485" s="5"/>
      <c r="K485" s="5"/>
      <c r="L485" s="5"/>
      <c r="M485" s="5"/>
      <c r="N485" s="5"/>
      <c r="O485" s="5"/>
      <c r="P485" s="368"/>
      <c r="Q485" s="362"/>
      <c r="R485" s="362"/>
      <c r="S485" s="362"/>
      <c r="T485" s="362"/>
      <c r="U485" s="362"/>
      <c r="V485" s="362"/>
      <c r="W485" s="362"/>
      <c r="X485" s="362"/>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6"/>
      <c r="CD485" s="6"/>
      <c r="CE485" s="6"/>
      <c r="CF485" s="6"/>
    </row>
    <row r="486" spans="1:84" x14ac:dyDescent="0.25">
      <c r="A486" s="1"/>
      <c r="B486" s="5"/>
      <c r="C486" s="5"/>
      <c r="D486" s="5"/>
      <c r="E486" s="5"/>
      <c r="F486" s="18"/>
      <c r="G486" s="5"/>
      <c r="H486" s="17"/>
      <c r="I486" s="5"/>
      <c r="J486" s="5"/>
      <c r="K486" s="5"/>
      <c r="L486" s="5"/>
      <c r="M486" s="5"/>
      <c r="N486" s="5"/>
      <c r="O486" s="5"/>
      <c r="P486" s="368"/>
      <c r="Q486" s="362"/>
      <c r="R486" s="362"/>
      <c r="S486" s="362"/>
      <c r="T486" s="362"/>
      <c r="U486" s="362"/>
      <c r="V486" s="362"/>
      <c r="W486" s="362"/>
      <c r="X486" s="362"/>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6"/>
      <c r="CD486" s="6"/>
      <c r="CE486" s="6"/>
      <c r="CF486" s="6"/>
    </row>
    <row r="487" spans="1:84" x14ac:dyDescent="0.25">
      <c r="A487" s="1"/>
      <c r="B487" s="5"/>
      <c r="C487" s="5"/>
      <c r="D487" s="5"/>
      <c r="E487" s="5"/>
      <c r="F487" s="18"/>
      <c r="G487" s="5"/>
      <c r="H487" s="17"/>
      <c r="I487" s="5"/>
      <c r="J487" s="5"/>
      <c r="K487" s="5"/>
      <c r="L487" s="5"/>
      <c r="M487" s="5"/>
      <c r="N487" s="5"/>
      <c r="O487" s="5"/>
      <c r="P487" s="368"/>
      <c r="Q487" s="362"/>
      <c r="R487" s="362"/>
      <c r="S487" s="362"/>
      <c r="T487" s="362"/>
      <c r="U487" s="362"/>
      <c r="V487" s="362"/>
      <c r="W487" s="362"/>
      <c r="X487" s="362"/>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6"/>
      <c r="CD487" s="6"/>
      <c r="CE487" s="6"/>
      <c r="CF487" s="6"/>
    </row>
    <row r="488" spans="1:84" x14ac:dyDescent="0.25">
      <c r="A488" s="1"/>
      <c r="B488" s="5"/>
      <c r="C488" s="5"/>
      <c r="D488" s="5"/>
      <c r="E488" s="5"/>
      <c r="F488" s="18"/>
      <c r="G488" s="5"/>
      <c r="H488" s="17"/>
      <c r="I488" s="5"/>
      <c r="J488" s="5"/>
      <c r="K488" s="5"/>
      <c r="L488" s="5"/>
      <c r="M488" s="5"/>
      <c r="N488" s="5"/>
      <c r="O488" s="5"/>
      <c r="P488" s="368"/>
      <c r="Q488" s="362"/>
      <c r="R488" s="362"/>
      <c r="S488" s="362"/>
      <c r="T488" s="362"/>
      <c r="U488" s="362"/>
      <c r="V488" s="362"/>
      <c r="W488" s="362"/>
      <c r="X488" s="362"/>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6"/>
      <c r="CD488" s="6"/>
      <c r="CE488" s="6"/>
      <c r="CF488" s="6"/>
    </row>
    <row r="489" spans="1:84" x14ac:dyDescent="0.25">
      <c r="A489" s="1"/>
      <c r="B489" s="5"/>
      <c r="C489" s="5"/>
      <c r="D489" s="5"/>
      <c r="E489" s="5"/>
      <c r="F489" s="18"/>
      <c r="G489" s="5"/>
      <c r="H489" s="17"/>
      <c r="I489" s="5"/>
      <c r="J489" s="5"/>
      <c r="K489" s="5"/>
      <c r="L489" s="5"/>
      <c r="M489" s="5"/>
      <c r="N489" s="5"/>
      <c r="O489" s="5"/>
      <c r="P489" s="368"/>
      <c r="Q489" s="362"/>
      <c r="R489" s="362"/>
      <c r="S489" s="362"/>
      <c r="T489" s="362"/>
      <c r="U489" s="362"/>
      <c r="V489" s="362"/>
      <c r="W489" s="362"/>
      <c r="X489" s="362"/>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6"/>
      <c r="CD489" s="6"/>
      <c r="CE489" s="6"/>
      <c r="CF489" s="6"/>
    </row>
    <row r="490" spans="1:84" x14ac:dyDescent="0.25">
      <c r="A490" s="1"/>
      <c r="B490" s="5"/>
      <c r="C490" s="5"/>
      <c r="D490" s="5"/>
      <c r="E490" s="5"/>
      <c r="F490" s="18"/>
      <c r="G490" s="5"/>
      <c r="H490" s="17"/>
      <c r="I490" s="5"/>
      <c r="J490" s="5"/>
      <c r="K490" s="5"/>
      <c r="L490" s="5"/>
      <c r="M490" s="5"/>
      <c r="N490" s="5"/>
      <c r="O490" s="5"/>
      <c r="P490" s="368"/>
      <c r="Q490" s="362"/>
      <c r="R490" s="362"/>
      <c r="S490" s="362"/>
      <c r="T490" s="362"/>
      <c r="U490" s="362"/>
      <c r="V490" s="362"/>
      <c r="W490" s="362"/>
      <c r="X490" s="362"/>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6"/>
      <c r="CD490" s="6"/>
      <c r="CE490" s="6"/>
      <c r="CF490" s="6"/>
    </row>
    <row r="491" spans="1:84" x14ac:dyDescent="0.25">
      <c r="A491" s="1"/>
      <c r="B491" s="5"/>
      <c r="C491" s="5"/>
      <c r="D491" s="5"/>
      <c r="E491" s="5"/>
      <c r="F491" s="18"/>
      <c r="G491" s="5"/>
      <c r="H491" s="17"/>
      <c r="I491" s="5"/>
      <c r="J491" s="5"/>
      <c r="K491" s="5"/>
      <c r="L491" s="5"/>
      <c r="M491" s="5"/>
      <c r="N491" s="5"/>
      <c r="O491" s="5"/>
      <c r="P491" s="368"/>
      <c r="Q491" s="362"/>
      <c r="R491" s="362"/>
      <c r="S491" s="362"/>
      <c r="T491" s="362"/>
      <c r="U491" s="362"/>
      <c r="V491" s="362"/>
      <c r="W491" s="362"/>
      <c r="X491" s="362"/>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6"/>
      <c r="CD491" s="6"/>
      <c r="CE491" s="6"/>
      <c r="CF491" s="6"/>
    </row>
    <row r="492" spans="1:84" x14ac:dyDescent="0.25">
      <c r="A492" s="1"/>
      <c r="B492" s="5"/>
      <c r="C492" s="5"/>
      <c r="D492" s="5"/>
      <c r="E492" s="5"/>
      <c r="F492" s="18"/>
      <c r="G492" s="5"/>
      <c r="H492" s="17"/>
      <c r="I492" s="5"/>
      <c r="J492" s="5"/>
      <c r="K492" s="5"/>
      <c r="L492" s="5"/>
      <c r="M492" s="5"/>
      <c r="N492" s="5"/>
      <c r="O492" s="5"/>
      <c r="P492" s="368"/>
      <c r="Q492" s="362"/>
      <c r="R492" s="362"/>
      <c r="S492" s="362"/>
      <c r="T492" s="362"/>
      <c r="U492" s="362"/>
      <c r="V492" s="362"/>
      <c r="W492" s="362"/>
      <c r="X492" s="362"/>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6"/>
      <c r="CD492" s="6"/>
      <c r="CE492" s="6"/>
      <c r="CF492" s="6"/>
    </row>
    <row r="493" spans="1:84" x14ac:dyDescent="0.25">
      <c r="A493" s="1"/>
      <c r="B493" s="5"/>
      <c r="C493" s="5"/>
      <c r="D493" s="5"/>
      <c r="E493" s="5"/>
      <c r="F493" s="18"/>
      <c r="G493" s="5"/>
      <c r="H493" s="17"/>
      <c r="I493" s="5"/>
      <c r="J493" s="5"/>
      <c r="K493" s="5"/>
      <c r="L493" s="5"/>
      <c r="M493" s="5"/>
      <c r="N493" s="5"/>
      <c r="O493" s="5"/>
      <c r="P493" s="368"/>
      <c r="Q493" s="362"/>
      <c r="R493" s="362"/>
      <c r="S493" s="362"/>
      <c r="T493" s="362"/>
      <c r="U493" s="362"/>
      <c r="V493" s="362"/>
      <c r="W493" s="362"/>
      <c r="X493" s="362"/>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6"/>
      <c r="CD493" s="6"/>
      <c r="CE493" s="6"/>
      <c r="CF493" s="6"/>
    </row>
    <row r="494" spans="1:84" x14ac:dyDescent="0.25">
      <c r="A494" s="1"/>
      <c r="B494" s="5"/>
      <c r="C494" s="5"/>
      <c r="D494" s="5"/>
      <c r="E494" s="5"/>
      <c r="F494" s="18"/>
      <c r="G494" s="5"/>
      <c r="H494" s="17"/>
      <c r="I494" s="5"/>
      <c r="J494" s="5"/>
      <c r="K494" s="5"/>
      <c r="L494" s="5"/>
      <c r="M494" s="5"/>
      <c r="N494" s="5"/>
      <c r="O494" s="5"/>
      <c r="P494" s="368"/>
      <c r="Q494" s="362"/>
      <c r="R494" s="362"/>
      <c r="S494" s="362"/>
      <c r="T494" s="362"/>
      <c r="U494" s="362"/>
      <c r="V494" s="362"/>
      <c r="W494" s="362"/>
      <c r="X494" s="362"/>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6"/>
      <c r="CD494" s="6"/>
      <c r="CE494" s="6"/>
      <c r="CF494" s="6"/>
    </row>
    <row r="495" spans="1:84" x14ac:dyDescent="0.25">
      <c r="A495" s="1"/>
      <c r="B495" s="5"/>
      <c r="C495" s="5"/>
      <c r="D495" s="5"/>
      <c r="E495" s="5"/>
      <c r="F495" s="18"/>
      <c r="G495" s="5"/>
      <c r="H495" s="17"/>
      <c r="I495" s="5"/>
      <c r="J495" s="5"/>
      <c r="K495" s="5"/>
      <c r="L495" s="5"/>
      <c r="M495" s="5"/>
      <c r="N495" s="5"/>
      <c r="O495" s="5"/>
      <c r="P495" s="368"/>
      <c r="Q495" s="362"/>
      <c r="R495" s="362"/>
      <c r="S495" s="362"/>
      <c r="T495" s="362"/>
      <c r="U495" s="362"/>
      <c r="V495" s="362"/>
      <c r="W495" s="362"/>
      <c r="X495" s="362"/>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6"/>
      <c r="CD495" s="6"/>
      <c r="CE495" s="6"/>
      <c r="CF495" s="6"/>
    </row>
    <row r="496" spans="1:84" x14ac:dyDescent="0.25">
      <c r="A496" s="1"/>
      <c r="B496" s="5"/>
      <c r="C496" s="5"/>
      <c r="D496" s="5"/>
      <c r="E496" s="5"/>
      <c r="F496" s="18"/>
      <c r="G496" s="5"/>
      <c r="H496" s="17"/>
      <c r="I496" s="5"/>
      <c r="J496" s="5"/>
      <c r="K496" s="5"/>
      <c r="L496" s="5"/>
      <c r="M496" s="5"/>
      <c r="N496" s="5"/>
      <c r="O496" s="5"/>
      <c r="P496" s="368"/>
      <c r="Q496" s="362"/>
      <c r="R496" s="362"/>
      <c r="S496" s="362"/>
      <c r="T496" s="362"/>
      <c r="U496" s="362"/>
      <c r="V496" s="362"/>
      <c r="W496" s="362"/>
      <c r="X496" s="362"/>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6"/>
      <c r="CD496" s="6"/>
      <c r="CE496" s="6"/>
      <c r="CF496" s="6"/>
    </row>
    <row r="497" spans="1:84" x14ac:dyDescent="0.25">
      <c r="A497" s="1"/>
      <c r="B497" s="5"/>
      <c r="C497" s="5"/>
      <c r="D497" s="5"/>
      <c r="E497" s="5"/>
      <c r="F497" s="18"/>
      <c r="G497" s="5"/>
      <c r="H497" s="17"/>
      <c r="I497" s="5"/>
      <c r="J497" s="5"/>
      <c r="K497" s="5"/>
      <c r="L497" s="5"/>
      <c r="M497" s="5"/>
      <c r="N497" s="5"/>
      <c r="O497" s="5"/>
      <c r="P497" s="368"/>
      <c r="Q497" s="362"/>
      <c r="R497" s="362"/>
      <c r="S497" s="362"/>
      <c r="T497" s="362"/>
      <c r="U497" s="362"/>
      <c r="V497" s="362"/>
      <c r="W497" s="362"/>
      <c r="X497" s="362"/>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6"/>
      <c r="CD497" s="6"/>
      <c r="CE497" s="6"/>
      <c r="CF497" s="6"/>
    </row>
    <row r="498" spans="1:84" x14ac:dyDescent="0.25">
      <c r="A498" s="1"/>
      <c r="B498" s="5"/>
      <c r="C498" s="5"/>
      <c r="D498" s="5"/>
      <c r="E498" s="5"/>
      <c r="F498" s="18"/>
      <c r="G498" s="5"/>
      <c r="H498" s="17"/>
      <c r="I498" s="5"/>
      <c r="J498" s="5"/>
      <c r="K498" s="5"/>
      <c r="L498" s="5"/>
      <c r="M498" s="5"/>
      <c r="N498" s="5"/>
      <c r="O498" s="5"/>
      <c r="P498" s="368"/>
      <c r="Q498" s="362"/>
      <c r="R498" s="362"/>
      <c r="S498" s="362"/>
      <c r="T498" s="362"/>
      <c r="U498" s="362"/>
      <c r="V498" s="362"/>
      <c r="W498" s="362"/>
      <c r="X498" s="362"/>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6"/>
      <c r="CD498" s="6"/>
      <c r="CE498" s="6"/>
      <c r="CF498" s="6"/>
    </row>
    <row r="499" spans="1:84" x14ac:dyDescent="0.25">
      <c r="A499" s="1"/>
      <c r="B499" s="5"/>
      <c r="C499" s="5"/>
      <c r="D499" s="5"/>
      <c r="E499" s="5"/>
      <c r="F499" s="18"/>
      <c r="G499" s="5"/>
      <c r="H499" s="17"/>
      <c r="I499" s="5"/>
      <c r="J499" s="5"/>
      <c r="K499" s="5"/>
      <c r="L499" s="5"/>
      <c r="M499" s="5"/>
      <c r="N499" s="5"/>
      <c r="O499" s="5"/>
      <c r="P499" s="368"/>
      <c r="Q499" s="362"/>
      <c r="R499" s="362"/>
      <c r="S499" s="362"/>
      <c r="T499" s="362"/>
      <c r="U499" s="362"/>
      <c r="V499" s="362"/>
      <c r="W499" s="362"/>
      <c r="X499" s="362"/>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6"/>
      <c r="CD499" s="6"/>
      <c r="CE499" s="6"/>
      <c r="CF499" s="6"/>
    </row>
    <row r="500" spans="1:84" x14ac:dyDescent="0.25">
      <c r="A500" s="1"/>
      <c r="B500" s="5"/>
      <c r="C500" s="5"/>
      <c r="D500" s="5"/>
      <c r="E500" s="5"/>
      <c r="F500" s="18"/>
      <c r="G500" s="5"/>
      <c r="H500" s="17"/>
      <c r="I500" s="5"/>
      <c r="J500" s="5"/>
      <c r="K500" s="5"/>
      <c r="L500" s="5"/>
      <c r="M500" s="5"/>
      <c r="N500" s="5"/>
      <c r="O500" s="5"/>
      <c r="P500" s="368"/>
      <c r="Q500" s="362"/>
      <c r="R500" s="362"/>
      <c r="S500" s="362"/>
      <c r="T500" s="362"/>
      <c r="U500" s="362"/>
      <c r="V500" s="362"/>
      <c r="W500" s="362"/>
      <c r="X500" s="362"/>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6"/>
      <c r="CD500" s="6"/>
      <c r="CE500" s="6"/>
      <c r="CF500" s="6"/>
    </row>
    <row r="501" spans="1:84" x14ac:dyDescent="0.25">
      <c r="A501" s="1"/>
      <c r="B501" s="5"/>
      <c r="C501" s="5"/>
      <c r="D501" s="5"/>
      <c r="E501" s="5"/>
      <c r="F501" s="18"/>
      <c r="G501" s="5"/>
      <c r="H501" s="17"/>
      <c r="I501" s="5"/>
      <c r="J501" s="5"/>
      <c r="K501" s="5"/>
      <c r="L501" s="5"/>
      <c r="M501" s="5"/>
      <c r="N501" s="5"/>
      <c r="O501" s="5"/>
      <c r="P501" s="368"/>
      <c r="Q501" s="362"/>
      <c r="R501" s="362"/>
      <c r="S501" s="362"/>
      <c r="T501" s="362"/>
      <c r="U501" s="362"/>
      <c r="V501" s="362"/>
      <c r="W501" s="362"/>
      <c r="X501" s="362"/>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6"/>
      <c r="CD501" s="6"/>
      <c r="CE501" s="6"/>
      <c r="CF501" s="6"/>
    </row>
    <row r="502" spans="1:84" x14ac:dyDescent="0.25">
      <c r="A502" s="1"/>
      <c r="B502" s="5"/>
      <c r="C502" s="5"/>
      <c r="D502" s="5"/>
      <c r="E502" s="5"/>
      <c r="F502" s="18"/>
      <c r="G502" s="5"/>
      <c r="H502" s="17"/>
      <c r="I502" s="5"/>
      <c r="J502" s="5"/>
      <c r="K502" s="5"/>
      <c r="L502" s="5"/>
      <c r="M502" s="5"/>
      <c r="N502" s="5"/>
      <c r="O502" s="5"/>
      <c r="P502" s="368"/>
      <c r="Q502" s="362"/>
      <c r="R502" s="362"/>
      <c r="S502" s="362"/>
      <c r="T502" s="362"/>
      <c r="U502" s="362"/>
      <c r="V502" s="362"/>
      <c r="W502" s="362"/>
      <c r="X502" s="362"/>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6"/>
      <c r="CD502" s="6"/>
      <c r="CE502" s="6"/>
      <c r="CF502" s="6"/>
    </row>
    <row r="503" spans="1:84" x14ac:dyDescent="0.25">
      <c r="A503" s="1"/>
      <c r="B503" s="5"/>
      <c r="C503" s="5"/>
      <c r="D503" s="5"/>
      <c r="E503" s="5"/>
      <c r="F503" s="18"/>
      <c r="G503" s="5"/>
      <c r="H503" s="17"/>
      <c r="I503" s="5"/>
      <c r="J503" s="5"/>
      <c r="K503" s="5"/>
      <c r="L503" s="5"/>
      <c r="M503" s="5"/>
      <c r="N503" s="5"/>
      <c r="O503" s="5"/>
      <c r="P503" s="368"/>
      <c r="Q503" s="362"/>
      <c r="R503" s="362"/>
      <c r="S503" s="362"/>
      <c r="T503" s="362"/>
      <c r="U503" s="362"/>
      <c r="V503" s="362"/>
      <c r="W503" s="362"/>
      <c r="X503" s="362"/>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6"/>
      <c r="CD503" s="6"/>
      <c r="CE503" s="6"/>
      <c r="CF503" s="6"/>
    </row>
    <row r="504" spans="1:84" x14ac:dyDescent="0.25">
      <c r="A504" s="1"/>
      <c r="B504" s="5"/>
      <c r="C504" s="5"/>
      <c r="D504" s="5"/>
      <c r="E504" s="5"/>
      <c r="F504" s="18"/>
      <c r="G504" s="5"/>
      <c r="H504" s="17"/>
      <c r="I504" s="5"/>
      <c r="J504" s="5"/>
      <c r="K504" s="5"/>
      <c r="L504" s="5"/>
      <c r="M504" s="5"/>
      <c r="N504" s="5"/>
      <c r="O504" s="5"/>
      <c r="P504" s="368"/>
      <c r="Q504" s="362"/>
      <c r="R504" s="362"/>
      <c r="S504" s="362"/>
      <c r="T504" s="362"/>
      <c r="U504" s="362"/>
      <c r="V504" s="362"/>
      <c r="W504" s="362"/>
      <c r="X504" s="362"/>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6"/>
      <c r="CD504" s="6"/>
      <c r="CE504" s="6"/>
      <c r="CF504" s="6"/>
    </row>
    <row r="505" spans="1:84" x14ac:dyDescent="0.25">
      <c r="A505" s="1"/>
      <c r="B505" s="5"/>
      <c r="C505" s="5"/>
      <c r="D505" s="5"/>
      <c r="E505" s="5"/>
      <c r="F505" s="18"/>
      <c r="G505" s="5"/>
      <c r="H505" s="17"/>
      <c r="I505" s="5"/>
      <c r="J505" s="5"/>
      <c r="K505" s="5"/>
      <c r="L505" s="5"/>
      <c r="M505" s="5"/>
      <c r="N505" s="5"/>
      <c r="O505" s="5"/>
      <c r="P505" s="368"/>
      <c r="Q505" s="362"/>
      <c r="R505" s="362"/>
      <c r="S505" s="362"/>
      <c r="T505" s="362"/>
      <c r="U505" s="362"/>
      <c r="V505" s="362"/>
      <c r="W505" s="362"/>
      <c r="X505" s="362"/>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6"/>
      <c r="CD505" s="6"/>
      <c r="CE505" s="6"/>
      <c r="CF505" s="6"/>
    </row>
    <row r="506" spans="1:84" x14ac:dyDescent="0.25">
      <c r="A506" s="1"/>
      <c r="B506" s="5"/>
      <c r="C506" s="5"/>
      <c r="D506" s="5"/>
      <c r="E506" s="5"/>
      <c r="F506" s="18"/>
      <c r="G506" s="5"/>
      <c r="H506" s="17"/>
      <c r="I506" s="5"/>
      <c r="J506" s="5"/>
      <c r="K506" s="5"/>
      <c r="L506" s="5"/>
      <c r="M506" s="5"/>
      <c r="N506" s="5"/>
      <c r="O506" s="5"/>
      <c r="P506" s="368"/>
      <c r="Q506" s="362"/>
      <c r="R506" s="362"/>
      <c r="S506" s="362"/>
      <c r="T506" s="362"/>
      <c r="U506" s="362"/>
      <c r="V506" s="362"/>
      <c r="W506" s="362"/>
      <c r="X506" s="362"/>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6"/>
      <c r="CD506" s="6"/>
      <c r="CE506" s="6"/>
      <c r="CF506" s="6"/>
    </row>
    <row r="507" spans="1:84" x14ac:dyDescent="0.25">
      <c r="A507" s="1"/>
      <c r="B507" s="5"/>
      <c r="C507" s="5"/>
      <c r="D507" s="5"/>
      <c r="E507" s="5"/>
      <c r="F507" s="18"/>
      <c r="G507" s="5"/>
      <c r="H507" s="17"/>
      <c r="I507" s="5"/>
      <c r="J507" s="5"/>
      <c r="K507" s="5"/>
      <c r="L507" s="5"/>
      <c r="M507" s="5"/>
      <c r="N507" s="5"/>
      <c r="O507" s="5"/>
      <c r="P507" s="368"/>
      <c r="Q507" s="362"/>
      <c r="R507" s="362"/>
      <c r="S507" s="362"/>
      <c r="T507" s="362"/>
      <c r="U507" s="362"/>
      <c r="V507" s="362"/>
      <c r="W507" s="362"/>
      <c r="X507" s="362"/>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6"/>
      <c r="CD507" s="6"/>
      <c r="CE507" s="6"/>
      <c r="CF507" s="6"/>
    </row>
    <row r="508" spans="1:84" x14ac:dyDescent="0.25">
      <c r="A508" s="1"/>
      <c r="B508" s="5"/>
      <c r="C508" s="5"/>
      <c r="D508" s="5"/>
      <c r="E508" s="5"/>
      <c r="F508" s="18"/>
      <c r="G508" s="5"/>
      <c r="H508" s="17"/>
      <c r="I508" s="5"/>
      <c r="J508" s="5"/>
      <c r="K508" s="5"/>
      <c r="L508" s="5"/>
      <c r="M508" s="5"/>
      <c r="N508" s="5"/>
      <c r="O508" s="5"/>
      <c r="P508" s="368"/>
      <c r="Q508" s="362"/>
      <c r="R508" s="362"/>
      <c r="S508" s="362"/>
      <c r="T508" s="362"/>
      <c r="U508" s="362"/>
      <c r="V508" s="362"/>
      <c r="W508" s="362"/>
      <c r="X508" s="362"/>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6"/>
      <c r="CD508" s="6"/>
      <c r="CE508" s="6"/>
      <c r="CF508" s="6"/>
    </row>
    <row r="509" spans="1:84" x14ac:dyDescent="0.25">
      <c r="A509" s="1"/>
      <c r="B509" s="5"/>
      <c r="C509" s="5"/>
      <c r="D509" s="5"/>
      <c r="E509" s="5"/>
      <c r="F509" s="18"/>
      <c r="G509" s="5"/>
      <c r="H509" s="17"/>
      <c r="I509" s="5"/>
      <c r="J509" s="5"/>
      <c r="K509" s="5"/>
      <c r="L509" s="5"/>
      <c r="M509" s="5"/>
      <c r="N509" s="5"/>
      <c r="O509" s="5"/>
      <c r="P509" s="368"/>
      <c r="Q509" s="362"/>
      <c r="R509" s="362"/>
      <c r="S509" s="362"/>
      <c r="T509" s="362"/>
      <c r="U509" s="362"/>
      <c r="V509" s="362"/>
      <c r="W509" s="362"/>
      <c r="X509" s="362"/>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6"/>
      <c r="CD509" s="6"/>
      <c r="CE509" s="6"/>
      <c r="CF509" s="6"/>
    </row>
    <row r="510" spans="1:84" x14ac:dyDescent="0.25">
      <c r="A510" s="1"/>
      <c r="B510" s="5"/>
      <c r="C510" s="5"/>
      <c r="D510" s="5"/>
      <c r="E510" s="5"/>
      <c r="F510" s="18"/>
      <c r="G510" s="5"/>
      <c r="H510" s="17"/>
      <c r="I510" s="5"/>
      <c r="J510" s="5"/>
      <c r="K510" s="5"/>
      <c r="L510" s="5"/>
      <c r="M510" s="5"/>
      <c r="N510" s="5"/>
      <c r="O510" s="5"/>
      <c r="P510" s="368"/>
      <c r="Q510" s="362"/>
      <c r="R510" s="362"/>
      <c r="S510" s="362"/>
      <c r="T510" s="362"/>
      <c r="U510" s="362"/>
      <c r="V510" s="362"/>
      <c r="W510" s="362"/>
      <c r="X510" s="362"/>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6"/>
      <c r="CD510" s="6"/>
      <c r="CE510" s="6"/>
      <c r="CF510" s="6"/>
    </row>
    <row r="511" spans="1:84" x14ac:dyDescent="0.25">
      <c r="A511" s="1"/>
      <c r="B511" s="5"/>
      <c r="C511" s="5"/>
      <c r="D511" s="5"/>
      <c r="E511" s="5"/>
      <c r="F511" s="18"/>
      <c r="G511" s="5"/>
      <c r="H511" s="17"/>
      <c r="I511" s="5"/>
      <c r="J511" s="5"/>
      <c r="K511" s="5"/>
      <c r="L511" s="5"/>
      <c r="M511" s="5"/>
      <c r="N511" s="5"/>
      <c r="O511" s="5"/>
      <c r="P511" s="368"/>
      <c r="Q511" s="362"/>
      <c r="R511" s="362"/>
      <c r="S511" s="362"/>
      <c r="T511" s="362"/>
      <c r="U511" s="362"/>
      <c r="V511" s="362"/>
      <c r="W511" s="362"/>
      <c r="X511" s="362"/>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6"/>
      <c r="CD511" s="6"/>
      <c r="CE511" s="6"/>
      <c r="CF511" s="6"/>
    </row>
    <row r="512" spans="1:84" x14ac:dyDescent="0.25">
      <c r="A512" s="1"/>
      <c r="B512" s="5"/>
      <c r="C512" s="5"/>
      <c r="D512" s="5"/>
      <c r="E512" s="5"/>
      <c r="F512" s="18"/>
      <c r="G512" s="5"/>
      <c r="H512" s="17"/>
      <c r="I512" s="5"/>
      <c r="J512" s="5"/>
      <c r="K512" s="5"/>
      <c r="L512" s="5"/>
      <c r="M512" s="5"/>
      <c r="N512" s="5"/>
      <c r="O512" s="5"/>
      <c r="P512" s="368"/>
      <c r="Q512" s="362"/>
      <c r="R512" s="362"/>
      <c r="S512" s="362"/>
      <c r="T512" s="362"/>
      <c r="U512" s="362"/>
      <c r="V512" s="362"/>
      <c r="W512" s="362"/>
      <c r="X512" s="362"/>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6"/>
      <c r="CD512" s="6"/>
      <c r="CE512" s="6"/>
      <c r="CF512" s="6"/>
    </row>
    <row r="513" spans="1:84" x14ac:dyDescent="0.25">
      <c r="A513" s="1"/>
      <c r="B513" s="5"/>
      <c r="C513" s="5"/>
      <c r="D513" s="5"/>
      <c r="E513" s="5"/>
      <c r="F513" s="18"/>
      <c r="G513" s="5"/>
      <c r="H513" s="17"/>
      <c r="I513" s="5"/>
      <c r="J513" s="5"/>
      <c r="K513" s="5"/>
      <c r="L513" s="5"/>
      <c r="M513" s="5"/>
      <c r="N513" s="5"/>
      <c r="O513" s="5"/>
      <c r="P513" s="368"/>
      <c r="Q513" s="362"/>
      <c r="R513" s="362"/>
      <c r="S513" s="362"/>
      <c r="T513" s="362"/>
      <c r="U513" s="362"/>
      <c r="V513" s="362"/>
      <c r="W513" s="362"/>
      <c r="X513" s="362"/>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6"/>
      <c r="CD513" s="6"/>
      <c r="CE513" s="6"/>
      <c r="CF513" s="6"/>
    </row>
    <row r="514" spans="1:84" x14ac:dyDescent="0.25">
      <c r="A514" s="1"/>
      <c r="B514" s="5"/>
      <c r="C514" s="5"/>
      <c r="D514" s="5"/>
      <c r="E514" s="5"/>
      <c r="F514" s="18"/>
      <c r="G514" s="5"/>
      <c r="H514" s="17"/>
      <c r="I514" s="5"/>
      <c r="J514" s="5"/>
      <c r="K514" s="5"/>
      <c r="L514" s="5"/>
      <c r="M514" s="5"/>
      <c r="N514" s="5"/>
      <c r="O514" s="5"/>
      <c r="P514" s="368"/>
      <c r="Q514" s="362"/>
      <c r="R514" s="362"/>
      <c r="S514" s="362"/>
      <c r="T514" s="362"/>
      <c r="U514" s="362"/>
      <c r="V514" s="362"/>
      <c r="W514" s="362"/>
      <c r="X514" s="362"/>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6"/>
      <c r="CD514" s="6"/>
      <c r="CE514" s="6"/>
      <c r="CF514" s="6"/>
    </row>
    <row r="515" spans="1:84" x14ac:dyDescent="0.25">
      <c r="A515" s="1"/>
      <c r="B515" s="5"/>
      <c r="C515" s="5"/>
      <c r="D515" s="5"/>
      <c r="E515" s="5"/>
      <c r="F515" s="18"/>
      <c r="G515" s="5"/>
      <c r="H515" s="17"/>
      <c r="I515" s="5"/>
      <c r="J515" s="5"/>
      <c r="K515" s="5"/>
      <c r="L515" s="5"/>
      <c r="M515" s="5"/>
      <c r="N515" s="5"/>
      <c r="O515" s="5"/>
      <c r="P515" s="368"/>
      <c r="Q515" s="362"/>
      <c r="R515" s="362"/>
      <c r="S515" s="362"/>
      <c r="T515" s="362"/>
      <c r="U515" s="362"/>
      <c r="V515" s="362"/>
      <c r="W515" s="362"/>
      <c r="X515" s="362"/>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6"/>
      <c r="CD515" s="6"/>
      <c r="CE515" s="6"/>
      <c r="CF515" s="6"/>
    </row>
    <row r="516" spans="1:84" x14ac:dyDescent="0.25">
      <c r="A516" s="1"/>
      <c r="B516" s="5"/>
      <c r="C516" s="5"/>
      <c r="D516" s="5"/>
      <c r="E516" s="5"/>
      <c r="F516" s="18"/>
      <c r="G516" s="5"/>
      <c r="H516" s="17"/>
      <c r="I516" s="5"/>
      <c r="J516" s="5"/>
      <c r="K516" s="5"/>
      <c r="L516" s="5"/>
      <c r="M516" s="5"/>
      <c r="N516" s="5"/>
      <c r="O516" s="5"/>
      <c r="P516" s="368"/>
      <c r="Q516" s="362"/>
      <c r="R516" s="362"/>
      <c r="S516" s="362"/>
      <c r="T516" s="362"/>
      <c r="U516" s="362"/>
      <c r="V516" s="362"/>
      <c r="W516" s="362"/>
      <c r="X516" s="362"/>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6"/>
      <c r="CD516" s="6"/>
      <c r="CE516" s="6"/>
      <c r="CF516" s="6"/>
    </row>
    <row r="517" spans="1:84" x14ac:dyDescent="0.25">
      <c r="A517" s="1"/>
      <c r="B517" s="5"/>
      <c r="C517" s="5"/>
      <c r="D517" s="5"/>
      <c r="E517" s="5"/>
      <c r="F517" s="18"/>
      <c r="G517" s="5"/>
      <c r="H517" s="17"/>
      <c r="I517" s="5"/>
      <c r="J517" s="5"/>
      <c r="K517" s="5"/>
      <c r="L517" s="5"/>
      <c r="M517" s="5"/>
      <c r="N517" s="5"/>
      <c r="O517" s="5"/>
      <c r="P517" s="368"/>
      <c r="Q517" s="362"/>
      <c r="R517" s="362"/>
      <c r="S517" s="362"/>
      <c r="T517" s="362"/>
      <c r="U517" s="362"/>
      <c r="V517" s="362"/>
      <c r="W517" s="362"/>
      <c r="X517" s="362"/>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6"/>
      <c r="CD517" s="6"/>
      <c r="CE517" s="6"/>
      <c r="CF517" s="6"/>
    </row>
    <row r="518" spans="1:84" x14ac:dyDescent="0.25">
      <c r="A518" s="1"/>
      <c r="B518" s="5"/>
      <c r="C518" s="5"/>
      <c r="D518" s="5"/>
      <c r="E518" s="5"/>
      <c r="F518" s="18"/>
      <c r="G518" s="5"/>
      <c r="H518" s="17"/>
      <c r="I518" s="5"/>
      <c r="J518" s="5"/>
      <c r="K518" s="5"/>
      <c r="L518" s="5"/>
      <c r="M518" s="5"/>
      <c r="N518" s="5"/>
      <c r="O518" s="5"/>
      <c r="P518" s="368"/>
      <c r="Q518" s="362"/>
      <c r="R518" s="362"/>
      <c r="S518" s="362"/>
      <c r="T518" s="362"/>
      <c r="U518" s="362"/>
      <c r="V518" s="362"/>
      <c r="W518" s="362"/>
      <c r="X518" s="362"/>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6"/>
      <c r="CD518" s="6"/>
      <c r="CE518" s="6"/>
      <c r="CF518" s="6"/>
    </row>
    <row r="519" spans="1:84" x14ac:dyDescent="0.25">
      <c r="A519" s="1"/>
      <c r="B519" s="5"/>
      <c r="C519" s="5"/>
      <c r="D519" s="5"/>
      <c r="E519" s="5"/>
      <c r="F519" s="18"/>
      <c r="G519" s="5"/>
      <c r="H519" s="17"/>
      <c r="I519" s="5"/>
      <c r="J519" s="5"/>
      <c r="K519" s="5"/>
      <c r="L519" s="5"/>
      <c r="M519" s="5"/>
      <c r="N519" s="5"/>
      <c r="O519" s="5"/>
      <c r="P519" s="368"/>
      <c r="Q519" s="362"/>
      <c r="R519" s="362"/>
      <c r="S519" s="362"/>
      <c r="T519" s="362"/>
      <c r="U519" s="362"/>
      <c r="V519" s="362"/>
      <c r="W519" s="362"/>
      <c r="X519" s="362"/>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6"/>
      <c r="CD519" s="6"/>
      <c r="CE519" s="6"/>
      <c r="CF519" s="6"/>
    </row>
    <row r="520" spans="1:84" x14ac:dyDescent="0.25">
      <c r="A520" s="1"/>
      <c r="B520" s="5"/>
      <c r="C520" s="5"/>
      <c r="D520" s="5"/>
      <c r="E520" s="5"/>
      <c r="F520" s="18"/>
      <c r="G520" s="5"/>
      <c r="H520" s="17"/>
      <c r="I520" s="5"/>
      <c r="J520" s="5"/>
      <c r="K520" s="5"/>
      <c r="L520" s="5"/>
      <c r="M520" s="5"/>
      <c r="N520" s="5"/>
      <c r="O520" s="5"/>
      <c r="P520" s="368"/>
      <c r="Q520" s="362"/>
      <c r="R520" s="362"/>
      <c r="S520" s="362"/>
      <c r="T520" s="362"/>
      <c r="U520" s="362"/>
      <c r="V520" s="362"/>
      <c r="W520" s="362"/>
      <c r="X520" s="362"/>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6"/>
      <c r="CD520" s="6"/>
      <c r="CE520" s="6"/>
      <c r="CF520" s="6"/>
    </row>
    <row r="521" spans="1:84" x14ac:dyDescent="0.25">
      <c r="A521" s="1"/>
      <c r="B521" s="5"/>
      <c r="C521" s="5"/>
      <c r="D521" s="5"/>
      <c r="E521" s="5"/>
      <c r="F521" s="18"/>
      <c r="G521" s="5"/>
      <c r="H521" s="17"/>
      <c r="I521" s="5"/>
      <c r="J521" s="5"/>
      <c r="K521" s="5"/>
      <c r="L521" s="5"/>
      <c r="M521" s="5"/>
      <c r="N521" s="5"/>
      <c r="O521" s="5"/>
      <c r="P521" s="368"/>
      <c r="Q521" s="362"/>
      <c r="R521" s="362"/>
      <c r="S521" s="362"/>
      <c r="T521" s="362"/>
      <c r="U521" s="362"/>
      <c r="V521" s="362"/>
      <c r="W521" s="362"/>
      <c r="X521" s="362"/>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6"/>
      <c r="CD521" s="6"/>
      <c r="CE521" s="6"/>
      <c r="CF521" s="6"/>
    </row>
    <row r="522" spans="1:84" x14ac:dyDescent="0.25">
      <c r="A522" s="1"/>
      <c r="B522" s="5"/>
      <c r="C522" s="5"/>
      <c r="D522" s="5"/>
      <c r="E522" s="5"/>
      <c r="F522" s="18"/>
      <c r="G522" s="5"/>
      <c r="H522" s="17"/>
      <c r="I522" s="5"/>
      <c r="J522" s="5"/>
      <c r="K522" s="5"/>
      <c r="L522" s="5"/>
      <c r="M522" s="5"/>
      <c r="N522" s="5"/>
      <c r="O522" s="5"/>
      <c r="P522" s="368"/>
      <c r="Q522" s="362"/>
      <c r="R522" s="362"/>
      <c r="S522" s="362"/>
      <c r="T522" s="362"/>
      <c r="U522" s="362"/>
      <c r="V522" s="362"/>
      <c r="W522" s="362"/>
      <c r="X522" s="362"/>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6"/>
      <c r="CD522" s="6"/>
      <c r="CE522" s="6"/>
      <c r="CF522" s="6"/>
    </row>
    <row r="523" spans="1:84" x14ac:dyDescent="0.25">
      <c r="A523" s="1"/>
      <c r="B523" s="5"/>
      <c r="C523" s="5"/>
      <c r="D523" s="5"/>
      <c r="E523" s="5"/>
      <c r="F523" s="18"/>
      <c r="G523" s="5"/>
      <c r="H523" s="17"/>
      <c r="I523" s="5"/>
      <c r="J523" s="5"/>
      <c r="K523" s="5"/>
      <c r="L523" s="5"/>
      <c r="M523" s="5"/>
      <c r="N523" s="5"/>
      <c r="O523" s="5"/>
      <c r="P523" s="368"/>
      <c r="Q523" s="362"/>
      <c r="R523" s="362"/>
      <c r="S523" s="362"/>
      <c r="T523" s="362"/>
      <c r="U523" s="362"/>
      <c r="V523" s="362"/>
      <c r="W523" s="362"/>
      <c r="X523" s="362"/>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6"/>
      <c r="CD523" s="6"/>
      <c r="CE523" s="6"/>
      <c r="CF523" s="6"/>
    </row>
    <row r="524" spans="1:84" x14ac:dyDescent="0.25">
      <c r="A524" s="1"/>
      <c r="B524" s="5"/>
      <c r="C524" s="5"/>
      <c r="D524" s="5"/>
      <c r="E524" s="5"/>
      <c r="F524" s="18"/>
      <c r="G524" s="5"/>
      <c r="H524" s="17"/>
      <c r="I524" s="5"/>
      <c r="J524" s="5"/>
      <c r="K524" s="5"/>
      <c r="L524" s="5"/>
      <c r="M524" s="5"/>
      <c r="N524" s="5"/>
      <c r="O524" s="5"/>
      <c r="P524" s="368"/>
      <c r="Q524" s="362"/>
      <c r="R524" s="362"/>
      <c r="S524" s="362"/>
      <c r="T524" s="362"/>
      <c r="U524" s="362"/>
      <c r="V524" s="362"/>
      <c r="W524" s="362"/>
      <c r="X524" s="362"/>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6"/>
      <c r="CD524" s="6"/>
      <c r="CE524" s="6"/>
      <c r="CF524" s="6"/>
    </row>
    <row r="525" spans="1:84" x14ac:dyDescent="0.25">
      <c r="A525" s="1"/>
      <c r="B525" s="5"/>
      <c r="C525" s="5"/>
      <c r="D525" s="5"/>
      <c r="E525" s="5"/>
      <c r="F525" s="18"/>
      <c r="G525" s="5"/>
      <c r="H525" s="17"/>
      <c r="I525" s="5"/>
      <c r="J525" s="5"/>
      <c r="K525" s="5"/>
      <c r="L525" s="5"/>
      <c r="M525" s="5"/>
      <c r="N525" s="5"/>
      <c r="O525" s="5"/>
      <c r="P525" s="368"/>
      <c r="Q525" s="362"/>
      <c r="R525" s="362"/>
      <c r="S525" s="362"/>
      <c r="T525" s="362"/>
      <c r="U525" s="362"/>
      <c r="V525" s="362"/>
      <c r="W525" s="362"/>
      <c r="X525" s="362"/>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6"/>
      <c r="CD525" s="6"/>
      <c r="CE525" s="6"/>
      <c r="CF525" s="6"/>
    </row>
    <row r="526" spans="1:84" x14ac:dyDescent="0.25">
      <c r="A526" s="1"/>
      <c r="B526" s="5"/>
      <c r="C526" s="5"/>
      <c r="D526" s="5"/>
      <c r="E526" s="5"/>
      <c r="F526" s="18"/>
      <c r="G526" s="5"/>
      <c r="H526" s="17"/>
      <c r="I526" s="5"/>
      <c r="J526" s="5"/>
      <c r="K526" s="5"/>
      <c r="L526" s="5"/>
      <c r="M526" s="5"/>
      <c r="N526" s="5"/>
      <c r="O526" s="5"/>
      <c r="P526" s="368"/>
      <c r="Q526" s="362"/>
      <c r="R526" s="362"/>
      <c r="S526" s="362"/>
      <c r="T526" s="362"/>
      <c r="U526" s="362"/>
      <c r="V526" s="362"/>
      <c r="W526" s="362"/>
      <c r="X526" s="362"/>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6"/>
      <c r="CD526" s="6"/>
      <c r="CE526" s="6"/>
      <c r="CF526" s="6"/>
    </row>
    <row r="527" spans="1:84" x14ac:dyDescent="0.25">
      <c r="A527" s="1"/>
      <c r="B527" s="5"/>
      <c r="C527" s="5"/>
      <c r="D527" s="5"/>
      <c r="E527" s="5"/>
      <c r="F527" s="18"/>
      <c r="G527" s="5"/>
      <c r="H527" s="17"/>
      <c r="I527" s="5"/>
      <c r="J527" s="5"/>
      <c r="K527" s="5"/>
      <c r="L527" s="5"/>
      <c r="M527" s="5"/>
      <c r="N527" s="5"/>
      <c r="O527" s="5"/>
      <c r="P527" s="368"/>
      <c r="Q527" s="362"/>
      <c r="R527" s="362"/>
      <c r="S527" s="362"/>
      <c r="T527" s="362"/>
      <c r="U527" s="362"/>
      <c r="V527" s="362"/>
      <c r="W527" s="362"/>
      <c r="X527" s="362"/>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c r="BV527" s="5"/>
      <c r="BW527" s="5"/>
      <c r="BX527" s="5"/>
      <c r="BY527" s="5"/>
      <c r="BZ527" s="5"/>
      <c r="CA527" s="5"/>
      <c r="CB527" s="5"/>
      <c r="CC527" s="6"/>
      <c r="CD527" s="6"/>
      <c r="CE527" s="6"/>
      <c r="CF527" s="6"/>
    </row>
    <row r="528" spans="1:84" x14ac:dyDescent="0.25">
      <c r="A528" s="1"/>
      <c r="B528" s="5"/>
      <c r="C528" s="5"/>
      <c r="D528" s="5"/>
      <c r="E528" s="5"/>
      <c r="F528" s="18"/>
      <c r="G528" s="5"/>
      <c r="H528" s="17"/>
      <c r="I528" s="5"/>
      <c r="J528" s="5"/>
      <c r="K528" s="5"/>
      <c r="L528" s="5"/>
      <c r="M528" s="5"/>
      <c r="N528" s="5"/>
      <c r="O528" s="5"/>
      <c r="P528" s="368"/>
      <c r="Q528" s="362"/>
      <c r="R528" s="362"/>
      <c r="S528" s="362"/>
      <c r="T528" s="362"/>
      <c r="U528" s="362"/>
      <c r="V528" s="362"/>
      <c r="W528" s="362"/>
      <c r="X528" s="362"/>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c r="BX528" s="5"/>
      <c r="BY528" s="5"/>
      <c r="BZ528" s="5"/>
      <c r="CA528" s="5"/>
      <c r="CB528" s="5"/>
      <c r="CC528" s="6"/>
      <c r="CD528" s="6"/>
      <c r="CE528" s="6"/>
      <c r="CF528" s="6"/>
    </row>
    <row r="529" spans="1:84" x14ac:dyDescent="0.25">
      <c r="A529" s="1"/>
      <c r="B529" s="5"/>
      <c r="C529" s="5"/>
      <c r="D529" s="5"/>
      <c r="E529" s="5"/>
      <c r="F529" s="18"/>
      <c r="G529" s="5"/>
      <c r="H529" s="17"/>
      <c r="I529" s="5"/>
      <c r="J529" s="5"/>
      <c r="K529" s="5"/>
      <c r="L529" s="5"/>
      <c r="M529" s="5"/>
      <c r="N529" s="5"/>
      <c r="O529" s="5"/>
      <c r="P529" s="368"/>
      <c r="Q529" s="362"/>
      <c r="R529" s="362"/>
      <c r="S529" s="362"/>
      <c r="T529" s="362"/>
      <c r="U529" s="362"/>
      <c r="V529" s="362"/>
      <c r="W529" s="362"/>
      <c r="X529" s="362"/>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6"/>
      <c r="CD529" s="6"/>
      <c r="CE529" s="6"/>
      <c r="CF529" s="6"/>
    </row>
    <row r="530" spans="1:84" x14ac:dyDescent="0.25">
      <c r="A530" s="1"/>
      <c r="B530" s="5"/>
      <c r="C530" s="5"/>
      <c r="D530" s="5"/>
      <c r="E530" s="5"/>
      <c r="F530" s="18"/>
      <c r="G530" s="5"/>
      <c r="H530" s="17"/>
      <c r="I530" s="5"/>
      <c r="J530" s="5"/>
      <c r="K530" s="5"/>
      <c r="L530" s="5"/>
      <c r="M530" s="5"/>
      <c r="N530" s="5"/>
      <c r="O530" s="5"/>
      <c r="P530" s="368"/>
      <c r="Q530" s="362"/>
      <c r="R530" s="362"/>
      <c r="S530" s="362"/>
      <c r="T530" s="362"/>
      <c r="U530" s="362"/>
      <c r="V530" s="362"/>
      <c r="W530" s="362"/>
      <c r="X530" s="362"/>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6"/>
      <c r="CD530" s="6"/>
      <c r="CE530" s="6"/>
      <c r="CF530" s="6"/>
    </row>
    <row r="531" spans="1:84" x14ac:dyDescent="0.25">
      <c r="A531" s="1"/>
      <c r="B531" s="5"/>
      <c r="C531" s="5"/>
      <c r="D531" s="5"/>
      <c r="E531" s="5"/>
      <c r="F531" s="18"/>
      <c r="G531" s="5"/>
      <c r="H531" s="17"/>
      <c r="I531" s="5"/>
      <c r="J531" s="5"/>
      <c r="K531" s="5"/>
      <c r="L531" s="5"/>
      <c r="M531" s="5"/>
      <c r="N531" s="5"/>
      <c r="O531" s="5"/>
      <c r="P531" s="368"/>
      <c r="Q531" s="362"/>
      <c r="R531" s="362"/>
      <c r="S531" s="362"/>
      <c r="T531" s="362"/>
      <c r="U531" s="362"/>
      <c r="V531" s="362"/>
      <c r="W531" s="362"/>
      <c r="X531" s="362"/>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c r="BW531" s="5"/>
      <c r="BX531" s="5"/>
      <c r="BY531" s="5"/>
      <c r="BZ531" s="5"/>
      <c r="CA531" s="5"/>
      <c r="CB531" s="5"/>
      <c r="CC531" s="6"/>
      <c r="CD531" s="6"/>
      <c r="CE531" s="6"/>
      <c r="CF531" s="6"/>
    </row>
    <row r="532" spans="1:84" x14ac:dyDescent="0.25">
      <c r="A532" s="1"/>
      <c r="B532" s="5"/>
      <c r="C532" s="5"/>
      <c r="D532" s="5"/>
      <c r="E532" s="5"/>
      <c r="F532" s="18"/>
      <c r="G532" s="5"/>
      <c r="H532" s="17"/>
      <c r="I532" s="5"/>
      <c r="J532" s="5"/>
      <c r="K532" s="5"/>
      <c r="L532" s="5"/>
      <c r="M532" s="5"/>
      <c r="N532" s="5"/>
      <c r="O532" s="5"/>
      <c r="P532" s="368"/>
      <c r="Q532" s="362"/>
      <c r="R532" s="362"/>
      <c r="S532" s="362"/>
      <c r="T532" s="362"/>
      <c r="U532" s="362"/>
      <c r="V532" s="362"/>
      <c r="W532" s="362"/>
      <c r="X532" s="362"/>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c r="BW532" s="5"/>
      <c r="BX532" s="5"/>
      <c r="BY532" s="5"/>
      <c r="BZ532" s="5"/>
      <c r="CA532" s="5"/>
      <c r="CB532" s="5"/>
      <c r="CC532" s="6"/>
      <c r="CD532" s="6"/>
      <c r="CE532" s="6"/>
      <c r="CF532" s="6"/>
    </row>
    <row r="533" spans="1:84" x14ac:dyDescent="0.25">
      <c r="A533" s="1"/>
      <c r="B533" s="5"/>
      <c r="C533" s="5"/>
      <c r="D533" s="5"/>
      <c r="E533" s="5"/>
      <c r="F533" s="18"/>
      <c r="G533" s="5"/>
      <c r="H533" s="17"/>
      <c r="I533" s="5"/>
      <c r="J533" s="5"/>
      <c r="K533" s="5"/>
      <c r="L533" s="5"/>
      <c r="M533" s="5"/>
      <c r="N533" s="5"/>
      <c r="O533" s="5"/>
      <c r="P533" s="368"/>
      <c r="Q533" s="362"/>
      <c r="R533" s="362"/>
      <c r="S533" s="362"/>
      <c r="T533" s="362"/>
      <c r="U533" s="362"/>
      <c r="V533" s="362"/>
      <c r="W533" s="362"/>
      <c r="X533" s="362"/>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6"/>
      <c r="CD533" s="6"/>
      <c r="CE533" s="6"/>
      <c r="CF533" s="6"/>
    </row>
    <row r="534" spans="1:84" x14ac:dyDescent="0.25">
      <c r="A534" s="1"/>
      <c r="B534" s="5"/>
      <c r="C534" s="5"/>
      <c r="D534" s="5"/>
      <c r="E534" s="5"/>
      <c r="F534" s="18"/>
      <c r="G534" s="5"/>
      <c r="H534" s="17"/>
      <c r="I534" s="5"/>
      <c r="J534" s="5"/>
      <c r="K534" s="5"/>
      <c r="L534" s="5"/>
      <c r="M534" s="5"/>
      <c r="N534" s="5"/>
      <c r="O534" s="5"/>
      <c r="P534" s="368"/>
      <c r="Q534" s="362"/>
      <c r="R534" s="362"/>
      <c r="S534" s="362"/>
      <c r="T534" s="362"/>
      <c r="U534" s="362"/>
      <c r="V534" s="362"/>
      <c r="W534" s="362"/>
      <c r="X534" s="362"/>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5"/>
      <c r="BW534" s="5"/>
      <c r="BX534" s="5"/>
      <c r="BY534" s="5"/>
      <c r="BZ534" s="5"/>
      <c r="CA534" s="5"/>
      <c r="CB534" s="5"/>
      <c r="CC534" s="6"/>
      <c r="CD534" s="6"/>
      <c r="CE534" s="6"/>
      <c r="CF534" s="6"/>
    </row>
    <row r="535" spans="1:84" x14ac:dyDescent="0.25">
      <c r="A535" s="1"/>
      <c r="B535" s="5"/>
      <c r="C535" s="5"/>
      <c r="D535" s="5"/>
      <c r="E535" s="5"/>
      <c r="F535" s="18"/>
      <c r="G535" s="5"/>
      <c r="H535" s="17"/>
      <c r="I535" s="5"/>
      <c r="J535" s="5"/>
      <c r="K535" s="5"/>
      <c r="L535" s="5"/>
      <c r="M535" s="5"/>
      <c r="N535" s="5"/>
      <c r="O535" s="5"/>
      <c r="P535" s="368"/>
      <c r="Q535" s="362"/>
      <c r="R535" s="362"/>
      <c r="S535" s="362"/>
      <c r="T535" s="362"/>
      <c r="U535" s="362"/>
      <c r="V535" s="362"/>
      <c r="W535" s="362"/>
      <c r="X535" s="362"/>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6"/>
      <c r="CD535" s="6"/>
      <c r="CE535" s="6"/>
      <c r="CF535" s="6"/>
    </row>
    <row r="536" spans="1:84" x14ac:dyDescent="0.25">
      <c r="A536" s="1"/>
      <c r="B536" s="5"/>
      <c r="C536" s="5"/>
      <c r="D536" s="5"/>
      <c r="E536" s="5"/>
      <c r="F536" s="18"/>
      <c r="G536" s="5"/>
      <c r="H536" s="17"/>
      <c r="I536" s="5"/>
      <c r="J536" s="5"/>
      <c r="K536" s="5"/>
      <c r="L536" s="5"/>
      <c r="M536" s="5"/>
      <c r="N536" s="5"/>
      <c r="O536" s="5"/>
      <c r="P536" s="368"/>
      <c r="Q536" s="362"/>
      <c r="R536" s="362"/>
      <c r="S536" s="362"/>
      <c r="T536" s="362"/>
      <c r="U536" s="362"/>
      <c r="V536" s="362"/>
      <c r="W536" s="362"/>
      <c r="X536" s="362"/>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6"/>
      <c r="CD536" s="6"/>
      <c r="CE536" s="6"/>
      <c r="CF536" s="6"/>
    </row>
    <row r="537" spans="1:84" x14ac:dyDescent="0.25">
      <c r="A537" s="1"/>
      <c r="B537" s="5"/>
      <c r="C537" s="5"/>
      <c r="D537" s="5"/>
      <c r="E537" s="5"/>
      <c r="F537" s="18"/>
      <c r="G537" s="5"/>
      <c r="H537" s="17"/>
      <c r="I537" s="5"/>
      <c r="J537" s="5"/>
      <c r="K537" s="5"/>
      <c r="L537" s="5"/>
      <c r="M537" s="5"/>
      <c r="N537" s="5"/>
      <c r="O537" s="5"/>
      <c r="P537" s="368"/>
      <c r="Q537" s="362"/>
      <c r="R537" s="362"/>
      <c r="S537" s="362"/>
      <c r="T537" s="362"/>
      <c r="U537" s="362"/>
      <c r="V537" s="362"/>
      <c r="W537" s="362"/>
      <c r="X537" s="362"/>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6"/>
      <c r="CD537" s="6"/>
      <c r="CE537" s="6"/>
      <c r="CF537" s="6"/>
    </row>
    <row r="538" spans="1:84" x14ac:dyDescent="0.25">
      <c r="A538" s="1"/>
      <c r="B538" s="5"/>
      <c r="C538" s="5"/>
      <c r="D538" s="5"/>
      <c r="E538" s="5"/>
      <c r="F538" s="18"/>
      <c r="G538" s="5"/>
      <c r="H538" s="17"/>
      <c r="I538" s="5"/>
      <c r="J538" s="5"/>
      <c r="K538" s="5"/>
      <c r="L538" s="5"/>
      <c r="M538" s="5"/>
      <c r="N538" s="5"/>
      <c r="O538" s="5"/>
      <c r="P538" s="368"/>
      <c r="Q538" s="362"/>
      <c r="R538" s="362"/>
      <c r="S538" s="362"/>
      <c r="T538" s="362"/>
      <c r="U538" s="362"/>
      <c r="V538" s="362"/>
      <c r="W538" s="362"/>
      <c r="X538" s="362"/>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6"/>
      <c r="CD538" s="6"/>
      <c r="CE538" s="6"/>
      <c r="CF538" s="6"/>
    </row>
    <row r="539" spans="1:84" x14ac:dyDescent="0.25">
      <c r="A539" s="1"/>
      <c r="B539" s="5"/>
      <c r="C539" s="5"/>
      <c r="D539" s="5"/>
      <c r="E539" s="5"/>
      <c r="F539" s="18"/>
      <c r="G539" s="5"/>
      <c r="H539" s="17"/>
      <c r="I539" s="5"/>
      <c r="J539" s="5"/>
      <c r="K539" s="5"/>
      <c r="L539" s="5"/>
      <c r="M539" s="5"/>
      <c r="N539" s="5"/>
      <c r="O539" s="5"/>
      <c r="P539" s="368"/>
      <c r="Q539" s="362"/>
      <c r="R539" s="362"/>
      <c r="S539" s="362"/>
      <c r="T539" s="362"/>
      <c r="U539" s="362"/>
      <c r="V539" s="362"/>
      <c r="W539" s="362"/>
      <c r="X539" s="362"/>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c r="BW539" s="5"/>
      <c r="BX539" s="5"/>
      <c r="BY539" s="5"/>
      <c r="BZ539" s="5"/>
      <c r="CA539" s="5"/>
      <c r="CB539" s="5"/>
      <c r="CC539" s="6"/>
      <c r="CD539" s="6"/>
      <c r="CE539" s="6"/>
      <c r="CF539" s="6"/>
    </row>
    <row r="540" spans="1:84" x14ac:dyDescent="0.25">
      <c r="A540" s="1"/>
      <c r="B540" s="5"/>
      <c r="C540" s="5"/>
      <c r="D540" s="5"/>
      <c r="E540" s="5"/>
      <c r="F540" s="18"/>
      <c r="G540" s="5"/>
      <c r="H540" s="17"/>
      <c r="I540" s="5"/>
      <c r="J540" s="5"/>
      <c r="K540" s="5"/>
      <c r="L540" s="5"/>
      <c r="M540" s="5"/>
      <c r="N540" s="5"/>
      <c r="O540" s="5"/>
      <c r="P540" s="368"/>
      <c r="Q540" s="362"/>
      <c r="R540" s="362"/>
      <c r="S540" s="362"/>
      <c r="T540" s="362"/>
      <c r="U540" s="362"/>
      <c r="V540" s="362"/>
      <c r="W540" s="362"/>
      <c r="X540" s="362"/>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6"/>
      <c r="CD540" s="6"/>
      <c r="CE540" s="6"/>
      <c r="CF540" s="6"/>
    </row>
    <row r="541" spans="1:84" x14ac:dyDescent="0.25">
      <c r="A541" s="1"/>
      <c r="B541" s="5"/>
      <c r="C541" s="5"/>
      <c r="D541" s="5"/>
      <c r="E541" s="5"/>
      <c r="F541" s="18"/>
      <c r="G541" s="5"/>
      <c r="H541" s="17"/>
      <c r="I541" s="5"/>
      <c r="J541" s="5"/>
      <c r="K541" s="5"/>
      <c r="L541" s="5"/>
      <c r="M541" s="5"/>
      <c r="N541" s="5"/>
      <c r="O541" s="5"/>
      <c r="P541" s="368"/>
      <c r="Q541" s="362"/>
      <c r="R541" s="362"/>
      <c r="S541" s="362"/>
      <c r="T541" s="362"/>
      <c r="U541" s="362"/>
      <c r="V541" s="362"/>
      <c r="W541" s="362"/>
      <c r="X541" s="362"/>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6"/>
      <c r="CD541" s="6"/>
      <c r="CE541" s="6"/>
      <c r="CF541" s="6"/>
    </row>
    <row r="542" spans="1:84" x14ac:dyDescent="0.25">
      <c r="A542" s="1"/>
      <c r="B542" s="5"/>
      <c r="C542" s="5"/>
      <c r="D542" s="5"/>
      <c r="E542" s="5"/>
      <c r="F542" s="18"/>
      <c r="G542" s="5"/>
      <c r="H542" s="17"/>
      <c r="I542" s="5"/>
      <c r="J542" s="5"/>
      <c r="K542" s="5"/>
      <c r="L542" s="5"/>
      <c r="M542" s="5"/>
      <c r="N542" s="5"/>
      <c r="O542" s="5"/>
      <c r="P542" s="368"/>
      <c r="Q542" s="362"/>
      <c r="R542" s="362"/>
      <c r="S542" s="362"/>
      <c r="T542" s="362"/>
      <c r="U542" s="362"/>
      <c r="V542" s="362"/>
      <c r="W542" s="362"/>
      <c r="X542" s="362"/>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6"/>
      <c r="CD542" s="6"/>
      <c r="CE542" s="6"/>
      <c r="CF542" s="6"/>
    </row>
    <row r="543" spans="1:84" x14ac:dyDescent="0.25">
      <c r="A543" s="1"/>
      <c r="B543" s="5"/>
      <c r="C543" s="5"/>
      <c r="D543" s="5"/>
      <c r="E543" s="5"/>
      <c r="F543" s="18"/>
      <c r="G543" s="5"/>
      <c r="H543" s="17"/>
      <c r="I543" s="5"/>
      <c r="J543" s="5"/>
      <c r="K543" s="5"/>
      <c r="L543" s="5"/>
      <c r="M543" s="5"/>
      <c r="N543" s="5"/>
      <c r="O543" s="5"/>
      <c r="P543" s="368"/>
      <c r="Q543" s="362"/>
      <c r="R543" s="362"/>
      <c r="S543" s="362"/>
      <c r="T543" s="362"/>
      <c r="U543" s="362"/>
      <c r="V543" s="362"/>
      <c r="W543" s="362"/>
      <c r="X543" s="362"/>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6"/>
      <c r="CD543" s="6"/>
      <c r="CE543" s="6"/>
      <c r="CF543" s="6"/>
    </row>
    <row r="544" spans="1:84" x14ac:dyDescent="0.25">
      <c r="A544" s="1"/>
      <c r="B544" s="5"/>
      <c r="C544" s="5"/>
      <c r="D544" s="5"/>
      <c r="E544" s="5"/>
      <c r="F544" s="18"/>
      <c r="G544" s="5"/>
      <c r="H544" s="17"/>
      <c r="I544" s="5"/>
      <c r="J544" s="5"/>
      <c r="K544" s="5"/>
      <c r="L544" s="5"/>
      <c r="M544" s="5"/>
      <c r="N544" s="5"/>
      <c r="O544" s="5"/>
      <c r="P544" s="368"/>
      <c r="Q544" s="362"/>
      <c r="R544" s="362"/>
      <c r="S544" s="362"/>
      <c r="T544" s="362"/>
      <c r="U544" s="362"/>
      <c r="V544" s="362"/>
      <c r="W544" s="362"/>
      <c r="X544" s="362"/>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6"/>
      <c r="CD544" s="6"/>
      <c r="CE544" s="6"/>
      <c r="CF544" s="6"/>
    </row>
    <row r="545" spans="1:84" x14ac:dyDescent="0.25">
      <c r="A545" s="1"/>
      <c r="B545" s="5"/>
      <c r="C545" s="5"/>
      <c r="D545" s="5"/>
      <c r="E545" s="5"/>
      <c r="F545" s="18"/>
      <c r="G545" s="5"/>
      <c r="H545" s="17"/>
      <c r="I545" s="5"/>
      <c r="J545" s="5"/>
      <c r="K545" s="5"/>
      <c r="L545" s="5"/>
      <c r="M545" s="5"/>
      <c r="N545" s="5"/>
      <c r="O545" s="5"/>
      <c r="P545" s="368"/>
      <c r="Q545" s="362"/>
      <c r="R545" s="362"/>
      <c r="S545" s="362"/>
      <c r="T545" s="362"/>
      <c r="U545" s="362"/>
      <c r="V545" s="362"/>
      <c r="W545" s="362"/>
      <c r="X545" s="362"/>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6"/>
      <c r="CD545" s="6"/>
      <c r="CE545" s="6"/>
      <c r="CF545" s="6"/>
    </row>
    <row r="546" spans="1:84" x14ac:dyDescent="0.25">
      <c r="A546" s="1"/>
      <c r="B546" s="5"/>
      <c r="C546" s="5"/>
      <c r="D546" s="5"/>
      <c r="E546" s="5"/>
      <c r="F546" s="18"/>
      <c r="G546" s="5"/>
      <c r="H546" s="17"/>
      <c r="I546" s="5"/>
      <c r="J546" s="5"/>
      <c r="K546" s="5"/>
      <c r="L546" s="5"/>
      <c r="M546" s="5"/>
      <c r="N546" s="5"/>
      <c r="O546" s="5"/>
      <c r="P546" s="368"/>
      <c r="Q546" s="362"/>
      <c r="R546" s="362"/>
      <c r="S546" s="362"/>
      <c r="T546" s="362"/>
      <c r="U546" s="362"/>
      <c r="V546" s="362"/>
      <c r="W546" s="362"/>
      <c r="X546" s="362"/>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6"/>
      <c r="CD546" s="6"/>
      <c r="CE546" s="6"/>
      <c r="CF546" s="6"/>
    </row>
    <row r="547" spans="1:84" x14ac:dyDescent="0.25">
      <c r="A547" s="1"/>
      <c r="B547" s="5"/>
      <c r="C547" s="5"/>
      <c r="D547" s="5"/>
      <c r="E547" s="5"/>
      <c r="F547" s="18"/>
      <c r="G547" s="5"/>
      <c r="H547" s="17"/>
      <c r="I547" s="5"/>
      <c r="J547" s="5"/>
      <c r="K547" s="5"/>
      <c r="L547" s="5"/>
      <c r="M547" s="5"/>
      <c r="N547" s="5"/>
      <c r="O547" s="5"/>
      <c r="P547" s="368"/>
      <c r="Q547" s="362"/>
      <c r="R547" s="362"/>
      <c r="S547" s="362"/>
      <c r="T547" s="362"/>
      <c r="U547" s="362"/>
      <c r="V547" s="362"/>
      <c r="W547" s="362"/>
      <c r="X547" s="362"/>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6"/>
      <c r="CD547" s="6"/>
      <c r="CE547" s="6"/>
      <c r="CF547" s="6"/>
    </row>
    <row r="548" spans="1:84" x14ac:dyDescent="0.25">
      <c r="A548" s="1"/>
      <c r="B548" s="5"/>
      <c r="C548" s="5"/>
      <c r="D548" s="5"/>
      <c r="E548" s="5"/>
      <c r="F548" s="18"/>
      <c r="G548" s="5"/>
      <c r="H548" s="17"/>
      <c r="I548" s="5"/>
      <c r="J548" s="5"/>
      <c r="K548" s="5"/>
      <c r="L548" s="5"/>
      <c r="M548" s="5"/>
      <c r="N548" s="5"/>
      <c r="O548" s="5"/>
      <c r="P548" s="368"/>
      <c r="Q548" s="362"/>
      <c r="R548" s="362"/>
      <c r="S548" s="362"/>
      <c r="T548" s="362"/>
      <c r="U548" s="362"/>
      <c r="V548" s="362"/>
      <c r="W548" s="362"/>
      <c r="X548" s="362"/>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6"/>
      <c r="CD548" s="6"/>
      <c r="CE548" s="6"/>
      <c r="CF548" s="6"/>
    </row>
    <row r="549" spans="1:84" x14ac:dyDescent="0.25">
      <c r="A549" s="1"/>
      <c r="B549" s="5"/>
      <c r="C549" s="5"/>
      <c r="D549" s="5"/>
      <c r="E549" s="5"/>
      <c r="F549" s="18"/>
      <c r="G549" s="5"/>
      <c r="H549" s="17"/>
      <c r="I549" s="5"/>
      <c r="J549" s="5"/>
      <c r="K549" s="5"/>
      <c r="L549" s="5"/>
      <c r="M549" s="5"/>
      <c r="N549" s="5"/>
      <c r="O549" s="5"/>
      <c r="P549" s="368"/>
      <c r="Q549" s="362"/>
      <c r="R549" s="362"/>
      <c r="S549" s="362"/>
      <c r="T549" s="362"/>
      <c r="U549" s="362"/>
      <c r="V549" s="362"/>
      <c r="W549" s="362"/>
      <c r="X549" s="362"/>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6"/>
      <c r="CD549" s="6"/>
      <c r="CE549" s="6"/>
      <c r="CF549" s="6"/>
    </row>
    <row r="550" spans="1:84" x14ac:dyDescent="0.25">
      <c r="A550" s="1"/>
      <c r="B550" s="5"/>
      <c r="C550" s="5"/>
      <c r="D550" s="5"/>
      <c r="E550" s="5"/>
      <c r="F550" s="18"/>
      <c r="G550" s="5"/>
      <c r="H550" s="17"/>
      <c r="I550" s="5"/>
      <c r="J550" s="5"/>
      <c r="K550" s="5"/>
      <c r="L550" s="5"/>
      <c r="M550" s="5"/>
      <c r="N550" s="5"/>
      <c r="O550" s="5"/>
      <c r="P550" s="368"/>
      <c r="Q550" s="362"/>
      <c r="R550" s="362"/>
      <c r="S550" s="362"/>
      <c r="T550" s="362"/>
      <c r="U550" s="362"/>
      <c r="V550" s="362"/>
      <c r="W550" s="362"/>
      <c r="X550" s="362"/>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6"/>
      <c r="CD550" s="6"/>
      <c r="CE550" s="6"/>
      <c r="CF550" s="6"/>
    </row>
    <row r="551" spans="1:84" x14ac:dyDescent="0.25">
      <c r="A551" s="1"/>
      <c r="B551" s="5"/>
      <c r="C551" s="5"/>
      <c r="D551" s="5"/>
      <c r="E551" s="5"/>
      <c r="F551" s="18"/>
      <c r="G551" s="5"/>
      <c r="H551" s="17"/>
      <c r="I551" s="5"/>
      <c r="J551" s="5"/>
      <c r="K551" s="5"/>
      <c r="L551" s="5"/>
      <c r="M551" s="5"/>
      <c r="N551" s="5"/>
      <c r="O551" s="5"/>
      <c r="P551" s="368"/>
      <c r="Q551" s="362"/>
      <c r="R551" s="362"/>
      <c r="S551" s="362"/>
      <c r="T551" s="362"/>
      <c r="U551" s="362"/>
      <c r="V551" s="362"/>
      <c r="W551" s="362"/>
      <c r="X551" s="362"/>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c r="BX551" s="5"/>
      <c r="BY551" s="5"/>
      <c r="BZ551" s="5"/>
      <c r="CA551" s="5"/>
      <c r="CB551" s="5"/>
      <c r="CC551" s="6"/>
      <c r="CD551" s="6"/>
      <c r="CE551" s="6"/>
      <c r="CF551" s="6"/>
    </row>
    <row r="552" spans="1:84" x14ac:dyDescent="0.25">
      <c r="A552" s="1"/>
      <c r="B552" s="5"/>
      <c r="C552" s="5"/>
      <c r="D552" s="5"/>
      <c r="E552" s="5"/>
      <c r="F552" s="18"/>
      <c r="G552" s="5"/>
      <c r="H552" s="17"/>
      <c r="I552" s="5"/>
      <c r="J552" s="5"/>
      <c r="K552" s="5"/>
      <c r="L552" s="5"/>
      <c r="M552" s="5"/>
      <c r="N552" s="5"/>
      <c r="O552" s="5"/>
      <c r="P552" s="368"/>
      <c r="Q552" s="362"/>
      <c r="R552" s="362"/>
      <c r="S552" s="362"/>
      <c r="T552" s="362"/>
      <c r="U552" s="362"/>
      <c r="V552" s="362"/>
      <c r="W552" s="362"/>
      <c r="X552" s="362"/>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6"/>
      <c r="CD552" s="6"/>
      <c r="CE552" s="6"/>
      <c r="CF552" s="6"/>
    </row>
    <row r="553" spans="1:84" x14ac:dyDescent="0.25">
      <c r="A553" s="1"/>
      <c r="B553" s="5"/>
      <c r="C553" s="5"/>
      <c r="D553" s="5"/>
      <c r="E553" s="5"/>
      <c r="F553" s="18"/>
      <c r="G553" s="5"/>
      <c r="H553" s="17"/>
      <c r="I553" s="5"/>
      <c r="J553" s="5"/>
      <c r="K553" s="5"/>
      <c r="L553" s="5"/>
      <c r="M553" s="5"/>
      <c r="N553" s="5"/>
      <c r="O553" s="5"/>
      <c r="P553" s="368"/>
      <c r="Q553" s="362"/>
      <c r="R553" s="362"/>
      <c r="S553" s="362"/>
      <c r="T553" s="362"/>
      <c r="U553" s="362"/>
      <c r="V553" s="362"/>
      <c r="W553" s="362"/>
      <c r="X553" s="362"/>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6"/>
      <c r="CD553" s="6"/>
      <c r="CE553" s="6"/>
      <c r="CF553" s="6"/>
    </row>
    <row r="554" spans="1:84" x14ac:dyDescent="0.25">
      <c r="A554" s="1"/>
      <c r="B554" s="5"/>
      <c r="C554" s="5"/>
      <c r="D554" s="5"/>
      <c r="E554" s="5"/>
      <c r="F554" s="18"/>
      <c r="G554" s="5"/>
      <c r="H554" s="17"/>
      <c r="I554" s="5"/>
      <c r="J554" s="5"/>
      <c r="K554" s="5"/>
      <c r="L554" s="5"/>
      <c r="M554" s="5"/>
      <c r="N554" s="5"/>
      <c r="O554" s="5"/>
      <c r="P554" s="368"/>
      <c r="Q554" s="362"/>
      <c r="R554" s="362"/>
      <c r="S554" s="362"/>
      <c r="T554" s="362"/>
      <c r="U554" s="362"/>
      <c r="V554" s="362"/>
      <c r="W554" s="362"/>
      <c r="X554" s="362"/>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6"/>
      <c r="CD554" s="6"/>
      <c r="CE554" s="6"/>
      <c r="CF554" s="6"/>
    </row>
    <row r="555" spans="1:84" x14ac:dyDescent="0.25">
      <c r="A555" s="1"/>
      <c r="B555" s="5"/>
      <c r="C555" s="5"/>
      <c r="D555" s="5"/>
      <c r="E555" s="5"/>
      <c r="F555" s="18"/>
      <c r="G555" s="5"/>
      <c r="H555" s="17"/>
      <c r="I555" s="5"/>
      <c r="J555" s="5"/>
      <c r="K555" s="5"/>
      <c r="L555" s="5"/>
      <c r="M555" s="5"/>
      <c r="N555" s="5"/>
      <c r="O555" s="5"/>
      <c r="P555" s="368"/>
      <c r="Q555" s="362"/>
      <c r="R555" s="362"/>
      <c r="S555" s="362"/>
      <c r="T555" s="362"/>
      <c r="U555" s="362"/>
      <c r="V555" s="362"/>
      <c r="W555" s="362"/>
      <c r="X555" s="362"/>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6"/>
      <c r="CD555" s="6"/>
      <c r="CE555" s="6"/>
      <c r="CF555" s="6"/>
    </row>
    <row r="556" spans="1:84" x14ac:dyDescent="0.25">
      <c r="A556" s="1"/>
      <c r="B556" s="5"/>
      <c r="C556" s="5"/>
      <c r="D556" s="5"/>
      <c r="E556" s="5"/>
      <c r="F556" s="18"/>
      <c r="G556" s="5"/>
      <c r="H556" s="17"/>
      <c r="I556" s="5"/>
      <c r="J556" s="5"/>
      <c r="K556" s="5"/>
      <c r="L556" s="5"/>
      <c r="M556" s="5"/>
      <c r="N556" s="5"/>
      <c r="O556" s="5"/>
      <c r="P556" s="368"/>
      <c r="Q556" s="362"/>
      <c r="R556" s="362"/>
      <c r="S556" s="362"/>
      <c r="T556" s="362"/>
      <c r="U556" s="362"/>
      <c r="V556" s="362"/>
      <c r="W556" s="362"/>
      <c r="X556" s="362"/>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c r="BW556" s="5"/>
      <c r="BX556" s="5"/>
      <c r="BY556" s="5"/>
      <c r="BZ556" s="5"/>
      <c r="CA556" s="5"/>
      <c r="CB556" s="5"/>
      <c r="CC556" s="6"/>
      <c r="CD556" s="6"/>
      <c r="CE556" s="6"/>
      <c r="CF556" s="6"/>
    </row>
    <row r="557" spans="1:84" x14ac:dyDescent="0.25">
      <c r="A557" s="1"/>
      <c r="B557" s="5"/>
      <c r="C557" s="5"/>
      <c r="D557" s="5"/>
      <c r="E557" s="5"/>
      <c r="F557" s="18"/>
      <c r="G557" s="5"/>
      <c r="H557" s="17"/>
      <c r="I557" s="5"/>
      <c r="J557" s="5"/>
      <c r="K557" s="5"/>
      <c r="L557" s="5"/>
      <c r="M557" s="5"/>
      <c r="N557" s="5"/>
      <c r="O557" s="5"/>
      <c r="P557" s="368"/>
      <c r="Q557" s="362"/>
      <c r="R557" s="362"/>
      <c r="S557" s="362"/>
      <c r="T557" s="362"/>
      <c r="U557" s="362"/>
      <c r="V557" s="362"/>
      <c r="W557" s="362"/>
      <c r="X557" s="362"/>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c r="BW557" s="5"/>
      <c r="BX557" s="5"/>
      <c r="BY557" s="5"/>
      <c r="BZ557" s="5"/>
      <c r="CA557" s="5"/>
      <c r="CB557" s="5"/>
      <c r="CC557" s="6"/>
      <c r="CD557" s="6"/>
      <c r="CE557" s="6"/>
      <c r="CF557" s="6"/>
    </row>
    <row r="558" spans="1:84" x14ac:dyDescent="0.25">
      <c r="A558" s="1"/>
      <c r="B558" s="5"/>
      <c r="C558" s="5"/>
      <c r="D558" s="5"/>
      <c r="E558" s="5"/>
      <c r="F558" s="18"/>
      <c r="G558" s="5"/>
      <c r="H558" s="17"/>
      <c r="I558" s="5"/>
      <c r="J558" s="5"/>
      <c r="K558" s="5"/>
      <c r="L558" s="5"/>
      <c r="M558" s="5"/>
      <c r="N558" s="5"/>
      <c r="O558" s="5"/>
      <c r="P558" s="368"/>
      <c r="Q558" s="362"/>
      <c r="R558" s="362"/>
      <c r="S558" s="362"/>
      <c r="T558" s="362"/>
      <c r="U558" s="362"/>
      <c r="V558" s="362"/>
      <c r="W558" s="362"/>
      <c r="X558" s="362"/>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6"/>
      <c r="CD558" s="6"/>
      <c r="CE558" s="6"/>
      <c r="CF558" s="6"/>
    </row>
    <row r="559" spans="1:84" x14ac:dyDescent="0.25">
      <c r="A559" s="1"/>
      <c r="B559" s="5"/>
      <c r="C559" s="5"/>
      <c r="D559" s="5"/>
      <c r="E559" s="5"/>
      <c r="F559" s="18"/>
      <c r="G559" s="5"/>
      <c r="H559" s="17"/>
      <c r="I559" s="5"/>
      <c r="J559" s="5"/>
      <c r="K559" s="5"/>
      <c r="L559" s="5"/>
      <c r="M559" s="5"/>
      <c r="N559" s="5"/>
      <c r="O559" s="5"/>
      <c r="P559" s="368"/>
      <c r="Q559" s="362"/>
      <c r="R559" s="362"/>
      <c r="S559" s="362"/>
      <c r="T559" s="362"/>
      <c r="U559" s="362"/>
      <c r="V559" s="362"/>
      <c r="W559" s="362"/>
      <c r="X559" s="362"/>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6"/>
      <c r="CD559" s="6"/>
      <c r="CE559" s="6"/>
      <c r="CF559" s="6"/>
    </row>
    <row r="560" spans="1:84" x14ac:dyDescent="0.25">
      <c r="A560" s="1"/>
      <c r="B560" s="5"/>
      <c r="C560" s="5"/>
      <c r="D560" s="5"/>
      <c r="E560" s="5"/>
      <c r="F560" s="18"/>
      <c r="G560" s="5"/>
      <c r="H560" s="17"/>
      <c r="I560" s="5"/>
      <c r="J560" s="5"/>
      <c r="K560" s="5"/>
      <c r="L560" s="5"/>
      <c r="M560" s="5"/>
      <c r="N560" s="5"/>
      <c r="O560" s="5"/>
      <c r="P560" s="368"/>
      <c r="Q560" s="362"/>
      <c r="R560" s="362"/>
      <c r="S560" s="362"/>
      <c r="T560" s="362"/>
      <c r="U560" s="362"/>
      <c r="V560" s="362"/>
      <c r="W560" s="362"/>
      <c r="X560" s="362"/>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c r="BW560" s="5"/>
      <c r="BX560" s="5"/>
      <c r="BY560" s="5"/>
      <c r="BZ560" s="5"/>
      <c r="CA560" s="5"/>
      <c r="CB560" s="5"/>
      <c r="CC560" s="6"/>
      <c r="CD560" s="6"/>
      <c r="CE560" s="6"/>
      <c r="CF560" s="6"/>
    </row>
    <row r="561" spans="1:84" x14ac:dyDescent="0.25">
      <c r="A561" s="1"/>
      <c r="B561" s="5"/>
      <c r="C561" s="5"/>
      <c r="D561" s="5"/>
      <c r="E561" s="5"/>
      <c r="F561" s="18"/>
      <c r="G561" s="5"/>
      <c r="H561" s="17"/>
      <c r="I561" s="5"/>
      <c r="J561" s="5"/>
      <c r="K561" s="5"/>
      <c r="L561" s="5"/>
      <c r="M561" s="5"/>
      <c r="N561" s="5"/>
      <c r="O561" s="5"/>
      <c r="P561" s="368"/>
      <c r="Q561" s="362"/>
      <c r="R561" s="362"/>
      <c r="S561" s="362"/>
      <c r="T561" s="362"/>
      <c r="U561" s="362"/>
      <c r="V561" s="362"/>
      <c r="W561" s="362"/>
      <c r="X561" s="362"/>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6"/>
      <c r="CD561" s="6"/>
      <c r="CE561" s="6"/>
      <c r="CF561" s="6"/>
    </row>
    <row r="562" spans="1:84" x14ac:dyDescent="0.25">
      <c r="A562" s="1"/>
      <c r="B562" s="5"/>
      <c r="C562" s="5"/>
      <c r="D562" s="5"/>
      <c r="E562" s="5"/>
      <c r="F562" s="18"/>
      <c r="G562" s="5"/>
      <c r="H562" s="17"/>
      <c r="I562" s="5"/>
      <c r="J562" s="5"/>
      <c r="K562" s="5"/>
      <c r="L562" s="5"/>
      <c r="M562" s="5"/>
      <c r="N562" s="5"/>
      <c r="O562" s="5"/>
      <c r="P562" s="368"/>
      <c r="Q562" s="362"/>
      <c r="R562" s="362"/>
      <c r="S562" s="362"/>
      <c r="T562" s="362"/>
      <c r="U562" s="362"/>
      <c r="V562" s="362"/>
      <c r="W562" s="362"/>
      <c r="X562" s="362"/>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6"/>
      <c r="CD562" s="6"/>
      <c r="CE562" s="6"/>
      <c r="CF562" s="6"/>
    </row>
    <row r="563" spans="1:84" x14ac:dyDescent="0.25">
      <c r="A563" s="1"/>
      <c r="B563" s="5"/>
      <c r="C563" s="5"/>
      <c r="D563" s="5"/>
      <c r="E563" s="5"/>
      <c r="F563" s="18"/>
      <c r="G563" s="5"/>
      <c r="H563" s="17"/>
      <c r="I563" s="5"/>
      <c r="J563" s="5"/>
      <c r="K563" s="5"/>
      <c r="L563" s="5"/>
      <c r="M563" s="5"/>
      <c r="N563" s="5"/>
      <c r="O563" s="5"/>
      <c r="P563" s="368"/>
      <c r="Q563" s="362"/>
      <c r="R563" s="362"/>
      <c r="S563" s="362"/>
      <c r="T563" s="362"/>
      <c r="U563" s="362"/>
      <c r="V563" s="362"/>
      <c r="W563" s="362"/>
      <c r="X563" s="362"/>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6"/>
      <c r="CD563" s="6"/>
      <c r="CE563" s="6"/>
      <c r="CF563" s="6"/>
    </row>
    <row r="564" spans="1:84" x14ac:dyDescent="0.25">
      <c r="A564" s="1"/>
      <c r="B564" s="5"/>
      <c r="C564" s="5"/>
      <c r="D564" s="5"/>
      <c r="E564" s="5"/>
      <c r="F564" s="18"/>
      <c r="G564" s="5"/>
      <c r="H564" s="17"/>
      <c r="I564" s="5"/>
      <c r="J564" s="5"/>
      <c r="K564" s="5"/>
      <c r="L564" s="5"/>
      <c r="M564" s="5"/>
      <c r="N564" s="5"/>
      <c r="O564" s="5"/>
      <c r="P564" s="368"/>
      <c r="Q564" s="362"/>
      <c r="R564" s="362"/>
      <c r="S564" s="362"/>
      <c r="T564" s="362"/>
      <c r="U564" s="362"/>
      <c r="V564" s="362"/>
      <c r="W564" s="362"/>
      <c r="X564" s="362"/>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6"/>
      <c r="CD564" s="6"/>
      <c r="CE564" s="6"/>
      <c r="CF564" s="6"/>
    </row>
    <row r="565" spans="1:84" x14ac:dyDescent="0.25">
      <c r="A565" s="1"/>
      <c r="B565" s="5"/>
      <c r="C565" s="5"/>
      <c r="D565" s="5"/>
      <c r="E565" s="5"/>
      <c r="F565" s="18"/>
      <c r="G565" s="5"/>
      <c r="H565" s="17"/>
      <c r="I565" s="5"/>
      <c r="J565" s="5"/>
      <c r="K565" s="5"/>
      <c r="L565" s="5"/>
      <c r="M565" s="5"/>
      <c r="N565" s="5"/>
      <c r="O565" s="5"/>
      <c r="P565" s="368"/>
      <c r="Q565" s="362"/>
      <c r="R565" s="362"/>
      <c r="S565" s="362"/>
      <c r="T565" s="362"/>
      <c r="U565" s="362"/>
      <c r="V565" s="362"/>
      <c r="W565" s="362"/>
      <c r="X565" s="362"/>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c r="BX565" s="5"/>
      <c r="BY565" s="5"/>
      <c r="BZ565" s="5"/>
      <c r="CA565" s="5"/>
      <c r="CB565" s="5"/>
      <c r="CC565" s="6"/>
      <c r="CD565" s="6"/>
      <c r="CE565" s="6"/>
      <c r="CF565" s="6"/>
    </row>
    <row r="566" spans="1:84" x14ac:dyDescent="0.25">
      <c r="A566" s="1"/>
      <c r="B566" s="5"/>
      <c r="C566" s="5"/>
      <c r="D566" s="5"/>
      <c r="E566" s="5"/>
      <c r="F566" s="18"/>
      <c r="G566" s="5"/>
      <c r="H566" s="17"/>
      <c r="I566" s="5"/>
      <c r="J566" s="5"/>
      <c r="K566" s="5"/>
      <c r="L566" s="5"/>
      <c r="M566" s="5"/>
      <c r="N566" s="5"/>
      <c r="O566" s="5"/>
      <c r="P566" s="368"/>
      <c r="Q566" s="362"/>
      <c r="R566" s="362"/>
      <c r="S566" s="362"/>
      <c r="T566" s="362"/>
      <c r="U566" s="362"/>
      <c r="V566" s="362"/>
      <c r="W566" s="362"/>
      <c r="X566" s="362"/>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6"/>
      <c r="CD566" s="6"/>
      <c r="CE566" s="6"/>
      <c r="CF566" s="6"/>
    </row>
    <row r="567" spans="1:84" x14ac:dyDescent="0.25">
      <c r="A567" s="1"/>
      <c r="B567" s="5"/>
      <c r="C567" s="5"/>
      <c r="D567" s="5"/>
      <c r="E567" s="5"/>
      <c r="F567" s="18"/>
      <c r="G567" s="5"/>
      <c r="H567" s="17"/>
      <c r="I567" s="5"/>
      <c r="J567" s="5"/>
      <c r="K567" s="5"/>
      <c r="L567" s="5"/>
      <c r="M567" s="5"/>
      <c r="N567" s="5"/>
      <c r="O567" s="5"/>
      <c r="P567" s="368"/>
      <c r="Q567" s="362"/>
      <c r="R567" s="362"/>
      <c r="S567" s="362"/>
      <c r="T567" s="362"/>
      <c r="U567" s="362"/>
      <c r="V567" s="362"/>
      <c r="W567" s="362"/>
      <c r="X567" s="362"/>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c r="BX567" s="5"/>
      <c r="BY567" s="5"/>
      <c r="BZ567" s="5"/>
      <c r="CA567" s="5"/>
      <c r="CB567" s="5"/>
      <c r="CC567" s="6"/>
      <c r="CD567" s="6"/>
      <c r="CE567" s="6"/>
      <c r="CF567" s="6"/>
    </row>
    <row r="568" spans="1:84" x14ac:dyDescent="0.25">
      <c r="A568" s="1"/>
      <c r="B568" s="5"/>
      <c r="C568" s="5"/>
      <c r="D568" s="5"/>
      <c r="E568" s="5"/>
      <c r="F568" s="18"/>
      <c r="G568" s="5"/>
      <c r="H568" s="17"/>
      <c r="I568" s="5"/>
      <c r="J568" s="5"/>
      <c r="K568" s="5"/>
      <c r="L568" s="5"/>
      <c r="M568" s="5"/>
      <c r="N568" s="5"/>
      <c r="O568" s="5"/>
      <c r="P568" s="368"/>
      <c r="Q568" s="362"/>
      <c r="R568" s="362"/>
      <c r="S568" s="362"/>
      <c r="T568" s="362"/>
      <c r="U568" s="362"/>
      <c r="V568" s="362"/>
      <c r="W568" s="362"/>
      <c r="X568" s="362"/>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6"/>
      <c r="CD568" s="6"/>
      <c r="CE568" s="6"/>
      <c r="CF568" s="6"/>
    </row>
    <row r="569" spans="1:84" x14ac:dyDescent="0.25">
      <c r="A569" s="1"/>
      <c r="B569" s="5"/>
      <c r="C569" s="5"/>
      <c r="D569" s="5"/>
      <c r="E569" s="5"/>
      <c r="F569" s="18"/>
      <c r="G569" s="5"/>
      <c r="H569" s="17"/>
      <c r="I569" s="5"/>
      <c r="J569" s="5"/>
      <c r="K569" s="5"/>
      <c r="L569" s="5"/>
      <c r="M569" s="5"/>
      <c r="N569" s="5"/>
      <c r="O569" s="5"/>
      <c r="P569" s="368"/>
      <c r="Q569" s="362"/>
      <c r="R569" s="362"/>
      <c r="S569" s="362"/>
      <c r="T569" s="362"/>
      <c r="U569" s="362"/>
      <c r="V569" s="362"/>
      <c r="W569" s="362"/>
      <c r="X569" s="362"/>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6"/>
      <c r="CD569" s="6"/>
      <c r="CE569" s="6"/>
      <c r="CF569" s="6"/>
    </row>
    <row r="570" spans="1:84" x14ac:dyDescent="0.25">
      <c r="A570" s="1"/>
      <c r="B570" s="5"/>
      <c r="C570" s="5"/>
      <c r="D570" s="5"/>
      <c r="E570" s="5"/>
      <c r="F570" s="18"/>
      <c r="G570" s="5"/>
      <c r="H570" s="17"/>
      <c r="I570" s="5"/>
      <c r="J570" s="5"/>
      <c r="K570" s="5"/>
      <c r="L570" s="5"/>
      <c r="M570" s="5"/>
      <c r="N570" s="5"/>
      <c r="O570" s="5"/>
      <c r="P570" s="368"/>
      <c r="Q570" s="362"/>
      <c r="R570" s="362"/>
      <c r="S570" s="362"/>
      <c r="T570" s="362"/>
      <c r="U570" s="362"/>
      <c r="V570" s="362"/>
      <c r="W570" s="362"/>
      <c r="X570" s="362"/>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6"/>
      <c r="CD570" s="6"/>
      <c r="CE570" s="6"/>
      <c r="CF570" s="6"/>
    </row>
    <row r="571" spans="1:84" x14ac:dyDescent="0.25">
      <c r="A571" s="1"/>
      <c r="B571" s="5"/>
      <c r="C571" s="5"/>
      <c r="D571" s="5"/>
      <c r="E571" s="5"/>
      <c r="F571" s="18"/>
      <c r="G571" s="5"/>
      <c r="H571" s="17"/>
      <c r="I571" s="5"/>
      <c r="J571" s="5"/>
      <c r="K571" s="5"/>
      <c r="L571" s="5"/>
      <c r="M571" s="5"/>
      <c r="N571" s="5"/>
      <c r="O571" s="5"/>
      <c r="P571" s="368"/>
      <c r="Q571" s="362"/>
      <c r="R571" s="362"/>
      <c r="S571" s="362"/>
      <c r="T571" s="362"/>
      <c r="U571" s="362"/>
      <c r="V571" s="362"/>
      <c r="W571" s="362"/>
      <c r="X571" s="362"/>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6"/>
      <c r="CD571" s="6"/>
      <c r="CE571" s="6"/>
      <c r="CF571" s="6"/>
    </row>
    <row r="572" spans="1:84" x14ac:dyDescent="0.25">
      <c r="A572" s="1"/>
      <c r="B572" s="5"/>
      <c r="C572" s="5"/>
      <c r="D572" s="5"/>
      <c r="E572" s="5"/>
      <c r="F572" s="18"/>
      <c r="G572" s="5"/>
      <c r="H572" s="17"/>
      <c r="I572" s="5"/>
      <c r="J572" s="5"/>
      <c r="K572" s="5"/>
      <c r="L572" s="5"/>
      <c r="M572" s="5"/>
      <c r="N572" s="5"/>
      <c r="O572" s="5"/>
      <c r="P572" s="368"/>
      <c r="Q572" s="362"/>
      <c r="R572" s="362"/>
      <c r="S572" s="362"/>
      <c r="T572" s="362"/>
      <c r="U572" s="362"/>
      <c r="V572" s="362"/>
      <c r="W572" s="362"/>
      <c r="X572" s="362"/>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6"/>
      <c r="CD572" s="6"/>
      <c r="CE572" s="6"/>
      <c r="CF572" s="6"/>
    </row>
    <row r="573" spans="1:84" x14ac:dyDescent="0.25">
      <c r="A573" s="1"/>
      <c r="B573" s="5"/>
      <c r="C573" s="5"/>
      <c r="D573" s="5"/>
      <c r="E573" s="5"/>
      <c r="F573" s="18"/>
      <c r="G573" s="5"/>
      <c r="H573" s="17"/>
      <c r="I573" s="5"/>
      <c r="J573" s="5"/>
      <c r="K573" s="5"/>
      <c r="L573" s="5"/>
      <c r="M573" s="5"/>
      <c r="N573" s="5"/>
      <c r="O573" s="5"/>
      <c r="P573" s="368"/>
      <c r="Q573" s="362"/>
      <c r="R573" s="362"/>
      <c r="S573" s="362"/>
      <c r="T573" s="362"/>
      <c r="U573" s="362"/>
      <c r="V573" s="362"/>
      <c r="W573" s="362"/>
      <c r="X573" s="362"/>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6"/>
      <c r="CD573" s="6"/>
      <c r="CE573" s="6"/>
      <c r="CF573" s="6"/>
    </row>
    <row r="574" spans="1:84" x14ac:dyDescent="0.25">
      <c r="A574" s="1"/>
      <c r="B574" s="5"/>
      <c r="C574" s="5"/>
      <c r="D574" s="5"/>
      <c r="E574" s="5"/>
      <c r="F574" s="18"/>
      <c r="G574" s="5"/>
      <c r="H574" s="17"/>
      <c r="I574" s="5"/>
      <c r="J574" s="5"/>
      <c r="K574" s="5"/>
      <c r="L574" s="5"/>
      <c r="M574" s="5"/>
      <c r="N574" s="5"/>
      <c r="O574" s="5"/>
      <c r="P574" s="368"/>
      <c r="Q574" s="362"/>
      <c r="R574" s="362"/>
      <c r="S574" s="362"/>
      <c r="T574" s="362"/>
      <c r="U574" s="362"/>
      <c r="V574" s="362"/>
      <c r="W574" s="362"/>
      <c r="X574" s="362"/>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c r="BW574" s="5"/>
      <c r="BX574" s="5"/>
      <c r="BY574" s="5"/>
      <c r="BZ574" s="5"/>
      <c r="CA574" s="5"/>
      <c r="CB574" s="5"/>
      <c r="CC574" s="6"/>
      <c r="CD574" s="6"/>
      <c r="CE574" s="6"/>
      <c r="CF574" s="6"/>
    </row>
    <row r="575" spans="1:84" x14ac:dyDescent="0.25">
      <c r="A575" s="1"/>
      <c r="B575" s="5"/>
      <c r="C575" s="5"/>
      <c r="D575" s="5"/>
      <c r="E575" s="5"/>
      <c r="F575" s="18"/>
      <c r="G575" s="5"/>
      <c r="H575" s="17"/>
      <c r="I575" s="5"/>
      <c r="J575" s="5"/>
      <c r="K575" s="5"/>
      <c r="L575" s="5"/>
      <c r="M575" s="5"/>
      <c r="N575" s="5"/>
      <c r="O575" s="5"/>
      <c r="P575" s="368"/>
      <c r="Q575" s="362"/>
      <c r="R575" s="362"/>
      <c r="S575" s="362"/>
      <c r="T575" s="362"/>
      <c r="U575" s="362"/>
      <c r="V575" s="362"/>
      <c r="W575" s="362"/>
      <c r="X575" s="362"/>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6"/>
      <c r="CD575" s="6"/>
      <c r="CE575" s="6"/>
      <c r="CF575" s="6"/>
    </row>
    <row r="576" spans="1:84" x14ac:dyDescent="0.25">
      <c r="A576" s="1"/>
      <c r="B576" s="5"/>
      <c r="C576" s="5"/>
      <c r="D576" s="5"/>
      <c r="E576" s="5"/>
      <c r="F576" s="18"/>
      <c r="G576" s="5"/>
      <c r="H576" s="17"/>
      <c r="I576" s="5"/>
      <c r="J576" s="5"/>
      <c r="K576" s="5"/>
      <c r="L576" s="5"/>
      <c r="M576" s="5"/>
      <c r="N576" s="5"/>
      <c r="O576" s="5"/>
      <c r="P576" s="368"/>
      <c r="Q576" s="362"/>
      <c r="R576" s="362"/>
      <c r="S576" s="362"/>
      <c r="T576" s="362"/>
      <c r="U576" s="362"/>
      <c r="V576" s="362"/>
      <c r="W576" s="362"/>
      <c r="X576" s="362"/>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5"/>
      <c r="BV576" s="5"/>
      <c r="BW576" s="5"/>
      <c r="BX576" s="5"/>
      <c r="BY576" s="5"/>
      <c r="BZ576" s="5"/>
      <c r="CA576" s="5"/>
      <c r="CB576" s="5"/>
      <c r="CC576" s="6"/>
      <c r="CD576" s="6"/>
      <c r="CE576" s="6"/>
      <c r="CF576" s="6"/>
    </row>
    <row r="577" spans="1:84" x14ac:dyDescent="0.25">
      <c r="A577" s="1"/>
      <c r="B577" s="5"/>
      <c r="C577" s="5"/>
      <c r="D577" s="5"/>
      <c r="E577" s="5"/>
      <c r="F577" s="18"/>
      <c r="G577" s="5"/>
      <c r="H577" s="17"/>
      <c r="I577" s="5"/>
      <c r="J577" s="5"/>
      <c r="K577" s="5"/>
      <c r="L577" s="5"/>
      <c r="M577" s="5"/>
      <c r="N577" s="5"/>
      <c r="O577" s="5"/>
      <c r="P577" s="368"/>
      <c r="Q577" s="362"/>
      <c r="R577" s="362"/>
      <c r="S577" s="362"/>
      <c r="T577" s="362"/>
      <c r="U577" s="362"/>
      <c r="V577" s="362"/>
      <c r="W577" s="362"/>
      <c r="X577" s="362"/>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c r="BW577" s="5"/>
      <c r="BX577" s="5"/>
      <c r="BY577" s="5"/>
      <c r="BZ577" s="5"/>
      <c r="CA577" s="5"/>
      <c r="CB577" s="5"/>
      <c r="CC577" s="6"/>
      <c r="CD577" s="6"/>
      <c r="CE577" s="6"/>
      <c r="CF577" s="6"/>
    </row>
    <row r="578" spans="1:84" x14ac:dyDescent="0.25">
      <c r="A578" s="1"/>
      <c r="B578" s="5"/>
      <c r="C578" s="5"/>
      <c r="D578" s="5"/>
      <c r="E578" s="5"/>
      <c r="F578" s="18"/>
      <c r="G578" s="5"/>
      <c r="H578" s="17"/>
      <c r="I578" s="5"/>
      <c r="J578" s="5"/>
      <c r="K578" s="5"/>
      <c r="L578" s="5"/>
      <c r="M578" s="5"/>
      <c r="N578" s="5"/>
      <c r="O578" s="5"/>
      <c r="P578" s="368"/>
      <c r="Q578" s="362"/>
      <c r="R578" s="362"/>
      <c r="S578" s="362"/>
      <c r="T578" s="362"/>
      <c r="U578" s="362"/>
      <c r="V578" s="362"/>
      <c r="W578" s="362"/>
      <c r="X578" s="362"/>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6"/>
      <c r="CD578" s="6"/>
      <c r="CE578" s="6"/>
      <c r="CF578" s="6"/>
    </row>
    <row r="579" spans="1:84" x14ac:dyDescent="0.25">
      <c r="A579" s="1"/>
      <c r="B579" s="5"/>
      <c r="C579" s="5"/>
      <c r="D579" s="5"/>
      <c r="E579" s="5"/>
      <c r="F579" s="18"/>
      <c r="G579" s="5"/>
      <c r="H579" s="17"/>
      <c r="I579" s="5"/>
      <c r="J579" s="5"/>
      <c r="K579" s="5"/>
      <c r="L579" s="5"/>
      <c r="M579" s="5"/>
      <c r="N579" s="5"/>
      <c r="O579" s="5"/>
      <c r="P579" s="368"/>
      <c r="Q579" s="362"/>
      <c r="R579" s="362"/>
      <c r="S579" s="362"/>
      <c r="T579" s="362"/>
      <c r="U579" s="362"/>
      <c r="V579" s="362"/>
      <c r="W579" s="362"/>
      <c r="X579" s="362"/>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c r="BX579" s="5"/>
      <c r="BY579" s="5"/>
      <c r="BZ579" s="5"/>
      <c r="CA579" s="5"/>
      <c r="CB579" s="5"/>
      <c r="CC579" s="6"/>
      <c r="CD579" s="6"/>
      <c r="CE579" s="6"/>
      <c r="CF579" s="6"/>
    </row>
    <row r="580" spans="1:84" x14ac:dyDescent="0.25">
      <c r="A580" s="1"/>
      <c r="B580" s="5"/>
      <c r="C580" s="5"/>
      <c r="D580" s="5"/>
      <c r="E580" s="5"/>
      <c r="F580" s="18"/>
      <c r="G580" s="5"/>
      <c r="H580" s="17"/>
      <c r="I580" s="5"/>
      <c r="J580" s="5"/>
      <c r="K580" s="5"/>
      <c r="L580" s="5"/>
      <c r="M580" s="5"/>
      <c r="N580" s="5"/>
      <c r="O580" s="5"/>
      <c r="P580" s="368"/>
      <c r="Q580" s="362"/>
      <c r="R580" s="362"/>
      <c r="S580" s="362"/>
      <c r="T580" s="362"/>
      <c r="U580" s="362"/>
      <c r="V580" s="362"/>
      <c r="W580" s="362"/>
      <c r="X580" s="362"/>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5"/>
      <c r="BV580" s="5"/>
      <c r="BW580" s="5"/>
      <c r="BX580" s="5"/>
      <c r="BY580" s="5"/>
      <c r="BZ580" s="5"/>
      <c r="CA580" s="5"/>
      <c r="CB580" s="5"/>
      <c r="CC580" s="6"/>
      <c r="CD580" s="6"/>
      <c r="CE580" s="6"/>
      <c r="CF580" s="6"/>
    </row>
    <row r="581" spans="1:84" x14ac:dyDescent="0.25">
      <c r="A581" s="1"/>
      <c r="B581" s="5"/>
      <c r="C581" s="5"/>
      <c r="D581" s="5"/>
      <c r="E581" s="5"/>
      <c r="F581" s="18"/>
      <c r="G581" s="5"/>
      <c r="H581" s="17"/>
      <c r="I581" s="5"/>
      <c r="J581" s="5"/>
      <c r="K581" s="5"/>
      <c r="L581" s="5"/>
      <c r="M581" s="5"/>
      <c r="N581" s="5"/>
      <c r="O581" s="5"/>
      <c r="P581" s="368"/>
      <c r="Q581" s="362"/>
      <c r="R581" s="362"/>
      <c r="S581" s="362"/>
      <c r="T581" s="362"/>
      <c r="U581" s="362"/>
      <c r="V581" s="362"/>
      <c r="W581" s="362"/>
      <c r="X581" s="362"/>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5"/>
      <c r="BV581" s="5"/>
      <c r="BW581" s="5"/>
      <c r="BX581" s="5"/>
      <c r="BY581" s="5"/>
      <c r="BZ581" s="5"/>
      <c r="CA581" s="5"/>
      <c r="CB581" s="5"/>
      <c r="CC581" s="6"/>
      <c r="CD581" s="6"/>
      <c r="CE581" s="6"/>
      <c r="CF581" s="6"/>
    </row>
    <row r="582" spans="1:84" x14ac:dyDescent="0.25">
      <c r="A582" s="1"/>
      <c r="B582" s="5"/>
      <c r="C582" s="5"/>
      <c r="D582" s="5"/>
      <c r="E582" s="5"/>
      <c r="F582" s="18"/>
      <c r="G582" s="5"/>
      <c r="H582" s="17"/>
      <c r="I582" s="5"/>
      <c r="J582" s="5"/>
      <c r="K582" s="5"/>
      <c r="L582" s="5"/>
      <c r="M582" s="5"/>
      <c r="N582" s="5"/>
      <c r="O582" s="5"/>
      <c r="P582" s="368"/>
      <c r="Q582" s="362"/>
      <c r="R582" s="362"/>
      <c r="S582" s="362"/>
      <c r="T582" s="362"/>
      <c r="U582" s="362"/>
      <c r="V582" s="362"/>
      <c r="W582" s="362"/>
      <c r="X582" s="362"/>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6"/>
      <c r="CD582" s="6"/>
      <c r="CE582" s="6"/>
      <c r="CF582" s="6"/>
    </row>
    <row r="583" spans="1:84" x14ac:dyDescent="0.25">
      <c r="A583" s="1"/>
      <c r="B583" s="5"/>
      <c r="C583" s="5"/>
      <c r="D583" s="5"/>
      <c r="E583" s="5"/>
      <c r="F583" s="18"/>
      <c r="G583" s="5"/>
      <c r="H583" s="17"/>
      <c r="I583" s="5"/>
      <c r="J583" s="5"/>
      <c r="K583" s="5"/>
      <c r="L583" s="5"/>
      <c r="M583" s="5"/>
      <c r="N583" s="5"/>
      <c r="O583" s="5"/>
      <c r="P583" s="368"/>
      <c r="Q583" s="362"/>
      <c r="R583" s="362"/>
      <c r="S583" s="362"/>
      <c r="T583" s="362"/>
      <c r="U583" s="362"/>
      <c r="V583" s="362"/>
      <c r="W583" s="362"/>
      <c r="X583" s="362"/>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c r="BX583" s="5"/>
      <c r="BY583" s="5"/>
      <c r="BZ583" s="5"/>
      <c r="CA583" s="5"/>
      <c r="CB583" s="5"/>
      <c r="CC583" s="6"/>
      <c r="CD583" s="6"/>
      <c r="CE583" s="6"/>
      <c r="CF583" s="6"/>
    </row>
    <row r="584" spans="1:84" x14ac:dyDescent="0.25">
      <c r="A584" s="1"/>
      <c r="B584" s="5"/>
      <c r="C584" s="5"/>
      <c r="D584" s="5"/>
      <c r="E584" s="5"/>
      <c r="F584" s="18"/>
      <c r="G584" s="5"/>
      <c r="H584" s="17"/>
      <c r="I584" s="5"/>
      <c r="J584" s="5"/>
      <c r="K584" s="5"/>
      <c r="L584" s="5"/>
      <c r="M584" s="5"/>
      <c r="N584" s="5"/>
      <c r="O584" s="5"/>
      <c r="P584" s="368"/>
      <c r="Q584" s="362"/>
      <c r="R584" s="362"/>
      <c r="S584" s="362"/>
      <c r="T584" s="362"/>
      <c r="U584" s="362"/>
      <c r="V584" s="362"/>
      <c r="W584" s="362"/>
      <c r="X584" s="362"/>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c r="BX584" s="5"/>
      <c r="BY584" s="5"/>
      <c r="BZ584" s="5"/>
      <c r="CA584" s="5"/>
      <c r="CB584" s="5"/>
      <c r="CC584" s="6"/>
      <c r="CD584" s="6"/>
      <c r="CE584" s="6"/>
      <c r="CF584" s="6"/>
    </row>
    <row r="585" spans="1:84" x14ac:dyDescent="0.25">
      <c r="A585" s="1"/>
      <c r="B585" s="5"/>
      <c r="C585" s="5"/>
      <c r="D585" s="5"/>
      <c r="E585" s="5"/>
      <c r="F585" s="18"/>
      <c r="G585" s="5"/>
      <c r="H585" s="17"/>
      <c r="I585" s="5"/>
      <c r="J585" s="5"/>
      <c r="K585" s="5"/>
      <c r="L585" s="5"/>
      <c r="M585" s="5"/>
      <c r="N585" s="5"/>
      <c r="O585" s="5"/>
      <c r="P585" s="368"/>
      <c r="Q585" s="362"/>
      <c r="R585" s="362"/>
      <c r="S585" s="362"/>
      <c r="T585" s="362"/>
      <c r="U585" s="362"/>
      <c r="V585" s="362"/>
      <c r="W585" s="362"/>
      <c r="X585" s="362"/>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6"/>
      <c r="CD585" s="6"/>
      <c r="CE585" s="6"/>
      <c r="CF585" s="6"/>
    </row>
    <row r="586" spans="1:84" x14ac:dyDescent="0.25">
      <c r="A586" s="1"/>
      <c r="B586" s="5"/>
      <c r="C586" s="5"/>
      <c r="D586" s="5"/>
      <c r="E586" s="5"/>
      <c r="F586" s="18"/>
      <c r="G586" s="5"/>
      <c r="H586" s="17"/>
      <c r="I586" s="5"/>
      <c r="J586" s="5"/>
      <c r="K586" s="5"/>
      <c r="L586" s="5"/>
      <c r="M586" s="5"/>
      <c r="N586" s="5"/>
      <c r="O586" s="5"/>
      <c r="P586" s="368"/>
      <c r="Q586" s="362"/>
      <c r="R586" s="362"/>
      <c r="S586" s="362"/>
      <c r="T586" s="362"/>
      <c r="U586" s="362"/>
      <c r="V586" s="362"/>
      <c r="W586" s="362"/>
      <c r="X586" s="362"/>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6"/>
      <c r="CD586" s="6"/>
      <c r="CE586" s="6"/>
      <c r="CF586" s="6"/>
    </row>
    <row r="587" spans="1:84" x14ac:dyDescent="0.25">
      <c r="A587" s="1"/>
      <c r="B587" s="5"/>
      <c r="C587" s="5"/>
      <c r="D587" s="5"/>
      <c r="E587" s="5"/>
      <c r="F587" s="18"/>
      <c r="G587" s="5"/>
      <c r="H587" s="17"/>
      <c r="I587" s="5"/>
      <c r="J587" s="5"/>
      <c r="K587" s="5"/>
      <c r="L587" s="5"/>
      <c r="M587" s="5"/>
      <c r="N587" s="5"/>
      <c r="O587" s="5"/>
      <c r="P587" s="368"/>
      <c r="Q587" s="362"/>
      <c r="R587" s="362"/>
      <c r="S587" s="362"/>
      <c r="T587" s="362"/>
      <c r="U587" s="362"/>
      <c r="V587" s="362"/>
      <c r="W587" s="362"/>
      <c r="X587" s="362"/>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5"/>
      <c r="BV587" s="5"/>
      <c r="BW587" s="5"/>
      <c r="BX587" s="5"/>
      <c r="BY587" s="5"/>
      <c r="BZ587" s="5"/>
      <c r="CA587" s="5"/>
      <c r="CB587" s="5"/>
      <c r="CC587" s="6"/>
      <c r="CD587" s="6"/>
      <c r="CE587" s="6"/>
      <c r="CF587" s="6"/>
    </row>
    <row r="588" spans="1:84" x14ac:dyDescent="0.25">
      <c r="A588" s="1"/>
      <c r="B588" s="5"/>
      <c r="C588" s="5"/>
      <c r="D588" s="5"/>
      <c r="E588" s="5"/>
      <c r="F588" s="18"/>
      <c r="G588" s="5"/>
      <c r="H588" s="17"/>
      <c r="I588" s="5"/>
      <c r="J588" s="5"/>
      <c r="K588" s="5"/>
      <c r="L588" s="5"/>
      <c r="M588" s="5"/>
      <c r="N588" s="5"/>
      <c r="O588" s="5"/>
      <c r="P588" s="368"/>
      <c r="Q588" s="362"/>
      <c r="R588" s="362"/>
      <c r="S588" s="362"/>
      <c r="T588" s="362"/>
      <c r="U588" s="362"/>
      <c r="V588" s="362"/>
      <c r="W588" s="362"/>
      <c r="X588" s="362"/>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6"/>
      <c r="CD588" s="6"/>
      <c r="CE588" s="6"/>
      <c r="CF588" s="6"/>
    </row>
    <row r="589" spans="1:84" x14ac:dyDescent="0.25">
      <c r="A589" s="1"/>
      <c r="B589" s="5"/>
      <c r="C589" s="5"/>
      <c r="D589" s="5"/>
      <c r="E589" s="5"/>
      <c r="F589" s="18"/>
      <c r="G589" s="5"/>
      <c r="H589" s="17"/>
      <c r="I589" s="5"/>
      <c r="J589" s="5"/>
      <c r="K589" s="5"/>
      <c r="L589" s="5"/>
      <c r="M589" s="5"/>
      <c r="N589" s="5"/>
      <c r="O589" s="5"/>
      <c r="P589" s="368"/>
      <c r="Q589" s="362"/>
      <c r="R589" s="362"/>
      <c r="S589" s="362"/>
      <c r="T589" s="362"/>
      <c r="U589" s="362"/>
      <c r="V589" s="362"/>
      <c r="W589" s="362"/>
      <c r="X589" s="362"/>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6"/>
      <c r="CD589" s="6"/>
      <c r="CE589" s="6"/>
      <c r="CF589" s="6"/>
    </row>
    <row r="590" spans="1:84" x14ac:dyDescent="0.25">
      <c r="A590" s="1"/>
      <c r="B590" s="5"/>
      <c r="C590" s="5"/>
      <c r="D590" s="5"/>
      <c r="E590" s="5"/>
      <c r="F590" s="18"/>
      <c r="G590" s="5"/>
      <c r="H590" s="17"/>
      <c r="I590" s="5"/>
      <c r="J590" s="5"/>
      <c r="K590" s="5"/>
      <c r="L590" s="5"/>
      <c r="M590" s="5"/>
      <c r="N590" s="5"/>
      <c r="O590" s="5"/>
      <c r="P590" s="368"/>
      <c r="Q590" s="362"/>
      <c r="R590" s="362"/>
      <c r="S590" s="362"/>
      <c r="T590" s="362"/>
      <c r="U590" s="362"/>
      <c r="V590" s="362"/>
      <c r="W590" s="362"/>
      <c r="X590" s="362"/>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6"/>
      <c r="CD590" s="6"/>
      <c r="CE590" s="6"/>
      <c r="CF590" s="6"/>
    </row>
    <row r="591" spans="1:84" x14ac:dyDescent="0.25">
      <c r="A591" s="1"/>
      <c r="B591" s="5"/>
      <c r="C591" s="5"/>
      <c r="D591" s="5"/>
      <c r="E591" s="5"/>
      <c r="F591" s="18"/>
      <c r="G591" s="5"/>
      <c r="H591" s="17"/>
      <c r="I591" s="5"/>
      <c r="J591" s="5"/>
      <c r="K591" s="5"/>
      <c r="L591" s="5"/>
      <c r="M591" s="5"/>
      <c r="N591" s="5"/>
      <c r="O591" s="5"/>
      <c r="P591" s="368"/>
      <c r="Q591" s="362"/>
      <c r="R591" s="362"/>
      <c r="S591" s="362"/>
      <c r="T591" s="362"/>
      <c r="U591" s="362"/>
      <c r="V591" s="362"/>
      <c r="W591" s="362"/>
      <c r="X591" s="362"/>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6"/>
      <c r="CD591" s="6"/>
      <c r="CE591" s="6"/>
      <c r="CF591" s="6"/>
    </row>
    <row r="592" spans="1:84" x14ac:dyDescent="0.25">
      <c r="A592" s="1"/>
      <c r="B592" s="5"/>
      <c r="C592" s="5"/>
      <c r="D592" s="5"/>
      <c r="E592" s="5"/>
      <c r="F592" s="18"/>
      <c r="G592" s="5"/>
      <c r="H592" s="17"/>
      <c r="I592" s="5"/>
      <c r="J592" s="5"/>
      <c r="K592" s="5"/>
      <c r="L592" s="5"/>
      <c r="M592" s="5"/>
      <c r="N592" s="5"/>
      <c r="O592" s="5"/>
      <c r="P592" s="368"/>
      <c r="Q592" s="362"/>
      <c r="R592" s="362"/>
      <c r="S592" s="362"/>
      <c r="T592" s="362"/>
      <c r="U592" s="362"/>
      <c r="V592" s="362"/>
      <c r="W592" s="362"/>
      <c r="X592" s="362"/>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6"/>
      <c r="CD592" s="6"/>
      <c r="CE592" s="6"/>
      <c r="CF592" s="6"/>
    </row>
    <row r="593" spans="1:84" x14ac:dyDescent="0.25">
      <c r="A593" s="1"/>
      <c r="B593" s="5"/>
      <c r="C593" s="5"/>
      <c r="D593" s="5"/>
      <c r="E593" s="5"/>
      <c r="F593" s="18"/>
      <c r="G593" s="5"/>
      <c r="H593" s="17"/>
      <c r="I593" s="5"/>
      <c r="J593" s="5"/>
      <c r="K593" s="5"/>
      <c r="L593" s="5"/>
      <c r="M593" s="5"/>
      <c r="N593" s="5"/>
      <c r="O593" s="5"/>
      <c r="P593" s="368"/>
      <c r="Q593" s="362"/>
      <c r="R593" s="362"/>
      <c r="S593" s="362"/>
      <c r="T593" s="362"/>
      <c r="U593" s="362"/>
      <c r="V593" s="362"/>
      <c r="W593" s="362"/>
      <c r="X593" s="362"/>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c r="BX593" s="5"/>
      <c r="BY593" s="5"/>
      <c r="BZ593" s="5"/>
      <c r="CA593" s="5"/>
      <c r="CB593" s="5"/>
      <c r="CC593" s="6"/>
      <c r="CD593" s="6"/>
      <c r="CE593" s="6"/>
      <c r="CF593" s="6"/>
    </row>
    <row r="594" spans="1:84" x14ac:dyDescent="0.25">
      <c r="A594" s="1"/>
      <c r="B594" s="5"/>
      <c r="C594" s="5"/>
      <c r="D594" s="5"/>
      <c r="E594" s="5"/>
      <c r="F594" s="18"/>
      <c r="G594" s="5"/>
      <c r="H594" s="17"/>
      <c r="I594" s="5"/>
      <c r="J594" s="5"/>
      <c r="K594" s="5"/>
      <c r="L594" s="5"/>
      <c r="M594" s="5"/>
      <c r="N594" s="5"/>
      <c r="O594" s="5"/>
      <c r="P594" s="368"/>
      <c r="Q594" s="362"/>
      <c r="R594" s="362"/>
      <c r="S594" s="362"/>
      <c r="T594" s="362"/>
      <c r="U594" s="362"/>
      <c r="V594" s="362"/>
      <c r="W594" s="362"/>
      <c r="X594" s="362"/>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6"/>
      <c r="CD594" s="6"/>
      <c r="CE594" s="6"/>
      <c r="CF594" s="6"/>
    </row>
    <row r="595" spans="1:84" x14ac:dyDescent="0.25">
      <c r="A595" s="1"/>
      <c r="B595" s="5"/>
      <c r="C595" s="5"/>
      <c r="D595" s="5"/>
      <c r="E595" s="5"/>
      <c r="F595" s="18"/>
      <c r="G595" s="5"/>
      <c r="H595" s="17"/>
      <c r="I595" s="5"/>
      <c r="J595" s="5"/>
      <c r="K595" s="5"/>
      <c r="L595" s="5"/>
      <c r="M595" s="5"/>
      <c r="N595" s="5"/>
      <c r="O595" s="5"/>
      <c r="P595" s="368"/>
      <c r="Q595" s="362"/>
      <c r="R595" s="362"/>
      <c r="S595" s="362"/>
      <c r="T595" s="362"/>
      <c r="U595" s="362"/>
      <c r="V595" s="362"/>
      <c r="W595" s="362"/>
      <c r="X595" s="362"/>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5"/>
      <c r="BV595" s="5"/>
      <c r="BW595" s="5"/>
      <c r="BX595" s="5"/>
      <c r="BY595" s="5"/>
      <c r="BZ595" s="5"/>
      <c r="CA595" s="5"/>
      <c r="CB595" s="5"/>
      <c r="CC595" s="6"/>
      <c r="CD595" s="6"/>
      <c r="CE595" s="6"/>
      <c r="CF595" s="6"/>
    </row>
    <row r="596" spans="1:84" x14ac:dyDescent="0.25">
      <c r="A596" s="1"/>
      <c r="B596" s="5"/>
      <c r="C596" s="5"/>
      <c r="D596" s="5"/>
      <c r="E596" s="5"/>
      <c r="F596" s="18"/>
      <c r="G596" s="5"/>
      <c r="H596" s="17"/>
      <c r="I596" s="5"/>
      <c r="J596" s="5"/>
      <c r="K596" s="5"/>
      <c r="L596" s="5"/>
      <c r="M596" s="5"/>
      <c r="N596" s="5"/>
      <c r="O596" s="5"/>
      <c r="P596" s="368"/>
      <c r="Q596" s="362"/>
      <c r="R596" s="362"/>
      <c r="S596" s="362"/>
      <c r="T596" s="362"/>
      <c r="U596" s="362"/>
      <c r="V596" s="362"/>
      <c r="W596" s="362"/>
      <c r="X596" s="362"/>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c r="BW596" s="5"/>
      <c r="BX596" s="5"/>
      <c r="BY596" s="5"/>
      <c r="BZ596" s="5"/>
      <c r="CA596" s="5"/>
      <c r="CB596" s="5"/>
      <c r="CC596" s="6"/>
      <c r="CD596" s="6"/>
      <c r="CE596" s="6"/>
      <c r="CF596" s="6"/>
    </row>
    <row r="597" spans="1:84" x14ac:dyDescent="0.25">
      <c r="A597" s="1"/>
      <c r="B597" s="5"/>
      <c r="C597" s="5"/>
      <c r="D597" s="5"/>
      <c r="E597" s="5"/>
      <c r="F597" s="18"/>
      <c r="G597" s="5"/>
      <c r="H597" s="17"/>
      <c r="I597" s="5"/>
      <c r="J597" s="5"/>
      <c r="K597" s="5"/>
      <c r="L597" s="5"/>
      <c r="M597" s="5"/>
      <c r="N597" s="5"/>
      <c r="O597" s="5"/>
      <c r="P597" s="368"/>
      <c r="Q597" s="362"/>
      <c r="R597" s="362"/>
      <c r="S597" s="362"/>
      <c r="T597" s="362"/>
      <c r="U597" s="362"/>
      <c r="V597" s="362"/>
      <c r="W597" s="362"/>
      <c r="X597" s="362"/>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6"/>
      <c r="CD597" s="6"/>
      <c r="CE597" s="6"/>
      <c r="CF597" s="6"/>
    </row>
    <row r="598" spans="1:84" x14ac:dyDescent="0.25">
      <c r="A598" s="1"/>
      <c r="B598" s="5"/>
      <c r="C598" s="5"/>
      <c r="D598" s="5"/>
      <c r="E598" s="5"/>
      <c r="F598" s="18"/>
      <c r="G598" s="5"/>
      <c r="H598" s="17"/>
      <c r="I598" s="5"/>
      <c r="J598" s="5"/>
      <c r="K598" s="5"/>
      <c r="L598" s="5"/>
      <c r="M598" s="5"/>
      <c r="N598" s="5"/>
      <c r="O598" s="5"/>
      <c r="P598" s="368"/>
      <c r="Q598" s="362"/>
      <c r="R598" s="362"/>
      <c r="S598" s="362"/>
      <c r="T598" s="362"/>
      <c r="U598" s="362"/>
      <c r="V598" s="362"/>
      <c r="W598" s="362"/>
      <c r="X598" s="362"/>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6"/>
      <c r="CD598" s="6"/>
      <c r="CE598" s="6"/>
      <c r="CF598" s="6"/>
    </row>
    <row r="599" spans="1:84" x14ac:dyDescent="0.25">
      <c r="A599" s="1"/>
      <c r="B599" s="5"/>
      <c r="C599" s="5"/>
      <c r="D599" s="5"/>
      <c r="E599" s="5"/>
      <c r="F599" s="18"/>
      <c r="G599" s="5"/>
      <c r="H599" s="17"/>
      <c r="I599" s="5"/>
      <c r="J599" s="5"/>
      <c r="K599" s="5"/>
      <c r="L599" s="5"/>
      <c r="M599" s="5"/>
      <c r="N599" s="5"/>
      <c r="O599" s="5"/>
      <c r="P599" s="368"/>
      <c r="Q599" s="362"/>
      <c r="R599" s="362"/>
      <c r="S599" s="362"/>
      <c r="T599" s="362"/>
      <c r="U599" s="362"/>
      <c r="V599" s="362"/>
      <c r="W599" s="362"/>
      <c r="X599" s="362"/>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c r="BW599" s="5"/>
      <c r="BX599" s="5"/>
      <c r="BY599" s="5"/>
      <c r="BZ599" s="5"/>
      <c r="CA599" s="5"/>
      <c r="CB599" s="5"/>
      <c r="CC599" s="6"/>
      <c r="CD599" s="6"/>
      <c r="CE599" s="6"/>
      <c r="CF599" s="6"/>
    </row>
    <row r="600" spans="1:84" x14ac:dyDescent="0.25">
      <c r="A600" s="1"/>
      <c r="B600" s="5"/>
      <c r="C600" s="5"/>
      <c r="D600" s="5"/>
      <c r="E600" s="5"/>
      <c r="F600" s="18"/>
      <c r="G600" s="5"/>
      <c r="H600" s="17"/>
      <c r="I600" s="5"/>
      <c r="J600" s="5"/>
      <c r="K600" s="5"/>
      <c r="L600" s="5"/>
      <c r="M600" s="5"/>
      <c r="N600" s="5"/>
      <c r="O600" s="5"/>
      <c r="P600" s="368"/>
      <c r="Q600" s="362"/>
      <c r="R600" s="362"/>
      <c r="S600" s="362"/>
      <c r="T600" s="362"/>
      <c r="U600" s="362"/>
      <c r="V600" s="362"/>
      <c r="W600" s="362"/>
      <c r="X600" s="362"/>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5"/>
      <c r="BV600" s="5"/>
      <c r="BW600" s="5"/>
      <c r="BX600" s="5"/>
      <c r="BY600" s="5"/>
      <c r="BZ600" s="5"/>
      <c r="CA600" s="5"/>
      <c r="CB600" s="5"/>
      <c r="CC600" s="6"/>
      <c r="CD600" s="6"/>
      <c r="CE600" s="6"/>
      <c r="CF600" s="6"/>
    </row>
    <row r="601" spans="1:84" x14ac:dyDescent="0.25">
      <c r="A601" s="1"/>
      <c r="B601" s="5"/>
      <c r="C601" s="5"/>
      <c r="D601" s="5"/>
      <c r="E601" s="5"/>
      <c r="F601" s="18"/>
      <c r="G601" s="5"/>
      <c r="H601" s="17"/>
      <c r="I601" s="5"/>
      <c r="J601" s="5"/>
      <c r="K601" s="5"/>
      <c r="L601" s="5"/>
      <c r="M601" s="5"/>
      <c r="N601" s="5"/>
      <c r="O601" s="5"/>
      <c r="P601" s="368"/>
      <c r="Q601" s="362"/>
      <c r="R601" s="362"/>
      <c r="S601" s="362"/>
      <c r="T601" s="362"/>
      <c r="U601" s="362"/>
      <c r="V601" s="362"/>
      <c r="W601" s="362"/>
      <c r="X601" s="362"/>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6"/>
      <c r="CD601" s="6"/>
      <c r="CE601" s="6"/>
      <c r="CF601" s="6"/>
    </row>
    <row r="602" spans="1:84" x14ac:dyDescent="0.25">
      <c r="A602" s="1"/>
      <c r="B602" s="5"/>
      <c r="C602" s="5"/>
      <c r="D602" s="5"/>
      <c r="E602" s="5"/>
      <c r="F602" s="18"/>
      <c r="G602" s="5"/>
      <c r="H602" s="17"/>
      <c r="I602" s="5"/>
      <c r="J602" s="5"/>
      <c r="K602" s="5"/>
      <c r="L602" s="5"/>
      <c r="M602" s="5"/>
      <c r="N602" s="5"/>
      <c r="O602" s="5"/>
      <c r="P602" s="368"/>
      <c r="Q602" s="362"/>
      <c r="R602" s="362"/>
      <c r="S602" s="362"/>
      <c r="T602" s="362"/>
      <c r="U602" s="362"/>
      <c r="V602" s="362"/>
      <c r="W602" s="362"/>
      <c r="X602" s="362"/>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6"/>
      <c r="CD602" s="6"/>
      <c r="CE602" s="6"/>
      <c r="CF602" s="6"/>
    </row>
    <row r="603" spans="1:84" x14ac:dyDescent="0.25">
      <c r="A603" s="1"/>
      <c r="B603" s="5"/>
      <c r="C603" s="5"/>
      <c r="D603" s="5"/>
      <c r="E603" s="5"/>
      <c r="F603" s="18"/>
      <c r="G603" s="5"/>
      <c r="H603" s="17"/>
      <c r="I603" s="5"/>
      <c r="J603" s="5"/>
      <c r="K603" s="5"/>
      <c r="L603" s="5"/>
      <c r="M603" s="5"/>
      <c r="N603" s="5"/>
      <c r="O603" s="5"/>
      <c r="P603" s="368"/>
      <c r="Q603" s="362"/>
      <c r="R603" s="362"/>
      <c r="S603" s="362"/>
      <c r="T603" s="362"/>
      <c r="U603" s="362"/>
      <c r="V603" s="362"/>
      <c r="W603" s="362"/>
      <c r="X603" s="362"/>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6"/>
      <c r="CD603" s="6"/>
      <c r="CE603" s="6"/>
      <c r="CF603" s="6"/>
    </row>
    <row r="604" spans="1:84" x14ac:dyDescent="0.25">
      <c r="A604" s="1"/>
      <c r="B604" s="5"/>
      <c r="C604" s="5"/>
      <c r="D604" s="5"/>
      <c r="E604" s="5"/>
      <c r="F604" s="18"/>
      <c r="G604" s="5"/>
      <c r="H604" s="17"/>
      <c r="I604" s="5"/>
      <c r="J604" s="5"/>
      <c r="K604" s="5"/>
      <c r="L604" s="5"/>
      <c r="M604" s="5"/>
      <c r="N604" s="5"/>
      <c r="O604" s="5"/>
      <c r="P604" s="368"/>
      <c r="Q604" s="362"/>
      <c r="R604" s="362"/>
      <c r="S604" s="362"/>
      <c r="T604" s="362"/>
      <c r="U604" s="362"/>
      <c r="V604" s="362"/>
      <c r="W604" s="362"/>
      <c r="X604" s="362"/>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5"/>
      <c r="BV604" s="5"/>
      <c r="BW604" s="5"/>
      <c r="BX604" s="5"/>
      <c r="BY604" s="5"/>
      <c r="BZ604" s="5"/>
      <c r="CA604" s="5"/>
      <c r="CB604" s="5"/>
      <c r="CC604" s="6"/>
      <c r="CD604" s="6"/>
      <c r="CE604" s="6"/>
      <c r="CF604" s="6"/>
    </row>
    <row r="605" spans="1:84" x14ac:dyDescent="0.25">
      <c r="A605" s="1"/>
      <c r="B605" s="5"/>
      <c r="C605" s="5"/>
      <c r="D605" s="5"/>
      <c r="E605" s="5"/>
      <c r="F605" s="18"/>
      <c r="G605" s="5"/>
      <c r="H605" s="17"/>
      <c r="I605" s="5"/>
      <c r="J605" s="5"/>
      <c r="K605" s="5"/>
      <c r="L605" s="5"/>
      <c r="M605" s="5"/>
      <c r="N605" s="5"/>
      <c r="O605" s="5"/>
      <c r="P605" s="368"/>
      <c r="Q605" s="362"/>
      <c r="R605" s="362"/>
      <c r="S605" s="362"/>
      <c r="T605" s="362"/>
      <c r="U605" s="362"/>
      <c r="V605" s="362"/>
      <c r="W605" s="362"/>
      <c r="X605" s="362"/>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c r="BW605" s="5"/>
      <c r="BX605" s="5"/>
      <c r="BY605" s="5"/>
      <c r="BZ605" s="5"/>
      <c r="CA605" s="5"/>
      <c r="CB605" s="5"/>
      <c r="CC605" s="6"/>
      <c r="CD605" s="6"/>
      <c r="CE605" s="6"/>
      <c r="CF605" s="6"/>
    </row>
    <row r="606" spans="1:84" x14ac:dyDescent="0.25">
      <c r="A606" s="1"/>
      <c r="B606" s="5"/>
      <c r="C606" s="5"/>
      <c r="D606" s="5"/>
      <c r="E606" s="5"/>
      <c r="F606" s="18"/>
      <c r="G606" s="5"/>
      <c r="H606" s="17"/>
      <c r="I606" s="5"/>
      <c r="J606" s="5"/>
      <c r="K606" s="5"/>
      <c r="L606" s="5"/>
      <c r="M606" s="5"/>
      <c r="N606" s="5"/>
      <c r="O606" s="5"/>
      <c r="P606" s="368"/>
      <c r="Q606" s="362"/>
      <c r="R606" s="362"/>
      <c r="S606" s="362"/>
      <c r="T606" s="362"/>
      <c r="U606" s="362"/>
      <c r="V606" s="362"/>
      <c r="W606" s="362"/>
      <c r="X606" s="362"/>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6"/>
      <c r="CD606" s="6"/>
      <c r="CE606" s="6"/>
      <c r="CF606" s="6"/>
    </row>
    <row r="607" spans="1:84" x14ac:dyDescent="0.25">
      <c r="A607" s="1"/>
      <c r="B607" s="5"/>
      <c r="C607" s="5"/>
      <c r="D607" s="5"/>
      <c r="E607" s="5"/>
      <c r="F607" s="18"/>
      <c r="G607" s="5"/>
      <c r="H607" s="17"/>
      <c r="I607" s="5"/>
      <c r="J607" s="5"/>
      <c r="K607" s="5"/>
      <c r="L607" s="5"/>
      <c r="M607" s="5"/>
      <c r="N607" s="5"/>
      <c r="O607" s="5"/>
      <c r="P607" s="368"/>
      <c r="Q607" s="362"/>
      <c r="R607" s="362"/>
      <c r="S607" s="362"/>
      <c r="T607" s="362"/>
      <c r="U607" s="362"/>
      <c r="V607" s="362"/>
      <c r="W607" s="362"/>
      <c r="X607" s="362"/>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6"/>
      <c r="CD607" s="6"/>
      <c r="CE607" s="6"/>
      <c r="CF607" s="6"/>
    </row>
    <row r="608" spans="1:84" x14ac:dyDescent="0.25">
      <c r="A608" s="1"/>
      <c r="B608" s="5"/>
      <c r="C608" s="5"/>
      <c r="D608" s="5"/>
      <c r="E608" s="5"/>
      <c r="F608" s="18"/>
      <c r="G608" s="5"/>
      <c r="H608" s="17"/>
      <c r="I608" s="5"/>
      <c r="J608" s="5"/>
      <c r="K608" s="5"/>
      <c r="L608" s="5"/>
      <c r="M608" s="5"/>
      <c r="N608" s="5"/>
      <c r="O608" s="5"/>
      <c r="P608" s="368"/>
      <c r="Q608" s="362"/>
      <c r="R608" s="362"/>
      <c r="S608" s="362"/>
      <c r="T608" s="362"/>
      <c r="U608" s="362"/>
      <c r="V608" s="362"/>
      <c r="W608" s="362"/>
      <c r="X608" s="362"/>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6"/>
      <c r="CD608" s="6"/>
      <c r="CE608" s="6"/>
      <c r="CF608" s="6"/>
    </row>
    <row r="609" spans="1:84" x14ac:dyDescent="0.25">
      <c r="A609" s="1"/>
      <c r="B609" s="5"/>
      <c r="C609" s="5"/>
      <c r="D609" s="5"/>
      <c r="E609" s="5"/>
      <c r="F609" s="18"/>
      <c r="G609" s="5"/>
      <c r="H609" s="17"/>
      <c r="I609" s="5"/>
      <c r="J609" s="5"/>
      <c r="K609" s="5"/>
      <c r="L609" s="5"/>
      <c r="M609" s="5"/>
      <c r="N609" s="5"/>
      <c r="O609" s="5"/>
      <c r="P609" s="368"/>
      <c r="Q609" s="362"/>
      <c r="R609" s="362"/>
      <c r="S609" s="362"/>
      <c r="T609" s="362"/>
      <c r="U609" s="362"/>
      <c r="V609" s="362"/>
      <c r="W609" s="362"/>
      <c r="X609" s="362"/>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5"/>
      <c r="BV609" s="5"/>
      <c r="BW609" s="5"/>
      <c r="BX609" s="5"/>
      <c r="BY609" s="5"/>
      <c r="BZ609" s="5"/>
      <c r="CA609" s="5"/>
      <c r="CB609" s="5"/>
      <c r="CC609" s="6"/>
      <c r="CD609" s="6"/>
      <c r="CE609" s="6"/>
      <c r="CF609" s="6"/>
    </row>
    <row r="610" spans="1:84" x14ac:dyDescent="0.25">
      <c r="A610" s="1"/>
      <c r="B610" s="5"/>
      <c r="C610" s="5"/>
      <c r="D610" s="5"/>
      <c r="E610" s="5"/>
      <c r="F610" s="18"/>
      <c r="G610" s="5"/>
      <c r="H610" s="17"/>
      <c r="I610" s="5"/>
      <c r="J610" s="5"/>
      <c r="K610" s="5"/>
      <c r="L610" s="5"/>
      <c r="M610" s="5"/>
      <c r="N610" s="5"/>
      <c r="O610" s="5"/>
      <c r="P610" s="368"/>
      <c r="Q610" s="362"/>
      <c r="R610" s="362"/>
      <c r="S610" s="362"/>
      <c r="T610" s="362"/>
      <c r="U610" s="362"/>
      <c r="V610" s="362"/>
      <c r="W610" s="362"/>
      <c r="X610" s="362"/>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c r="BV610" s="5"/>
      <c r="BW610" s="5"/>
      <c r="BX610" s="5"/>
      <c r="BY610" s="5"/>
      <c r="BZ610" s="5"/>
      <c r="CA610" s="5"/>
      <c r="CB610" s="5"/>
      <c r="CC610" s="6"/>
      <c r="CD610" s="6"/>
      <c r="CE610" s="6"/>
      <c r="CF610" s="6"/>
    </row>
    <row r="611" spans="1:84" x14ac:dyDescent="0.25">
      <c r="A611" s="1"/>
      <c r="B611" s="5"/>
      <c r="C611" s="5"/>
      <c r="D611" s="5"/>
      <c r="E611" s="5"/>
      <c r="F611" s="18"/>
      <c r="G611" s="5"/>
      <c r="H611" s="17"/>
      <c r="I611" s="5"/>
      <c r="J611" s="5"/>
      <c r="K611" s="5"/>
      <c r="L611" s="5"/>
      <c r="M611" s="5"/>
      <c r="N611" s="5"/>
      <c r="O611" s="5"/>
      <c r="P611" s="368"/>
      <c r="Q611" s="362"/>
      <c r="R611" s="362"/>
      <c r="S611" s="362"/>
      <c r="T611" s="362"/>
      <c r="U611" s="362"/>
      <c r="V611" s="362"/>
      <c r="W611" s="362"/>
      <c r="X611" s="362"/>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5"/>
      <c r="BV611" s="5"/>
      <c r="BW611" s="5"/>
      <c r="BX611" s="5"/>
      <c r="BY611" s="5"/>
      <c r="BZ611" s="5"/>
      <c r="CA611" s="5"/>
      <c r="CB611" s="5"/>
      <c r="CC611" s="6"/>
      <c r="CD611" s="6"/>
      <c r="CE611" s="6"/>
      <c r="CF611" s="6"/>
    </row>
    <row r="612" spans="1:84" x14ac:dyDescent="0.25">
      <c r="A612" s="1"/>
      <c r="B612" s="5"/>
      <c r="C612" s="5"/>
      <c r="D612" s="5"/>
      <c r="E612" s="5"/>
      <c r="F612" s="18"/>
      <c r="G612" s="5"/>
      <c r="H612" s="17"/>
      <c r="I612" s="5"/>
      <c r="J612" s="5"/>
      <c r="K612" s="5"/>
      <c r="L612" s="5"/>
      <c r="M612" s="5"/>
      <c r="N612" s="5"/>
      <c r="O612" s="5"/>
      <c r="P612" s="368"/>
      <c r="Q612" s="362"/>
      <c r="R612" s="362"/>
      <c r="S612" s="362"/>
      <c r="T612" s="362"/>
      <c r="U612" s="362"/>
      <c r="V612" s="362"/>
      <c r="W612" s="362"/>
      <c r="X612" s="362"/>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5"/>
      <c r="BV612" s="5"/>
      <c r="BW612" s="5"/>
      <c r="BX612" s="5"/>
      <c r="BY612" s="5"/>
      <c r="BZ612" s="5"/>
      <c r="CA612" s="5"/>
      <c r="CB612" s="5"/>
      <c r="CC612" s="6"/>
      <c r="CD612" s="6"/>
      <c r="CE612" s="6"/>
      <c r="CF612" s="6"/>
    </row>
    <row r="613" spans="1:84" x14ac:dyDescent="0.25">
      <c r="A613" s="1"/>
      <c r="B613" s="5"/>
      <c r="C613" s="5"/>
      <c r="D613" s="5"/>
      <c r="E613" s="5"/>
      <c r="F613" s="18"/>
      <c r="G613" s="5"/>
      <c r="H613" s="17"/>
      <c r="I613" s="5"/>
      <c r="J613" s="5"/>
      <c r="K613" s="5"/>
      <c r="L613" s="5"/>
      <c r="M613" s="5"/>
      <c r="N613" s="5"/>
      <c r="O613" s="5"/>
      <c r="P613" s="368"/>
      <c r="Q613" s="362"/>
      <c r="R613" s="362"/>
      <c r="S613" s="362"/>
      <c r="T613" s="362"/>
      <c r="U613" s="362"/>
      <c r="V613" s="362"/>
      <c r="W613" s="362"/>
      <c r="X613" s="362"/>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c r="BX613" s="5"/>
      <c r="BY613" s="5"/>
      <c r="BZ613" s="5"/>
      <c r="CA613" s="5"/>
      <c r="CB613" s="5"/>
      <c r="CC613" s="6"/>
      <c r="CD613" s="6"/>
      <c r="CE613" s="6"/>
      <c r="CF613" s="6"/>
    </row>
    <row r="614" spans="1:84" x14ac:dyDescent="0.25">
      <c r="A614" s="1"/>
      <c r="B614" s="5"/>
      <c r="C614" s="5"/>
      <c r="D614" s="5"/>
      <c r="E614" s="5"/>
      <c r="F614" s="18"/>
      <c r="G614" s="5"/>
      <c r="H614" s="17"/>
      <c r="I614" s="5"/>
      <c r="J614" s="5"/>
      <c r="K614" s="5"/>
      <c r="L614" s="5"/>
      <c r="M614" s="5"/>
      <c r="N614" s="5"/>
      <c r="O614" s="5"/>
      <c r="P614" s="368"/>
      <c r="Q614" s="362"/>
      <c r="R614" s="362"/>
      <c r="S614" s="362"/>
      <c r="T614" s="362"/>
      <c r="U614" s="362"/>
      <c r="V614" s="362"/>
      <c r="W614" s="362"/>
      <c r="X614" s="362"/>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5"/>
      <c r="BX614" s="5"/>
      <c r="BY614" s="5"/>
      <c r="BZ614" s="5"/>
      <c r="CA614" s="5"/>
      <c r="CB614" s="5"/>
      <c r="CC614" s="6"/>
      <c r="CD614" s="6"/>
      <c r="CE614" s="6"/>
      <c r="CF614" s="6"/>
    </row>
    <row r="615" spans="1:84" x14ac:dyDescent="0.25">
      <c r="A615" s="1"/>
      <c r="B615" s="5"/>
      <c r="C615" s="5"/>
      <c r="D615" s="5"/>
      <c r="E615" s="5"/>
      <c r="F615" s="18"/>
      <c r="G615" s="5"/>
      <c r="H615" s="17"/>
      <c r="I615" s="5"/>
      <c r="J615" s="5"/>
      <c r="K615" s="5"/>
      <c r="L615" s="5"/>
      <c r="M615" s="5"/>
      <c r="N615" s="5"/>
      <c r="O615" s="5"/>
      <c r="P615" s="368"/>
      <c r="Q615" s="362"/>
      <c r="R615" s="362"/>
      <c r="S615" s="362"/>
      <c r="T615" s="362"/>
      <c r="U615" s="362"/>
      <c r="V615" s="362"/>
      <c r="W615" s="362"/>
      <c r="X615" s="362"/>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5"/>
      <c r="BV615" s="5"/>
      <c r="BW615" s="5"/>
      <c r="BX615" s="5"/>
      <c r="BY615" s="5"/>
      <c r="BZ615" s="5"/>
      <c r="CA615" s="5"/>
      <c r="CB615" s="5"/>
      <c r="CC615" s="6"/>
      <c r="CD615" s="6"/>
      <c r="CE615" s="6"/>
      <c r="CF615" s="6"/>
    </row>
    <row r="616" spans="1:84" x14ac:dyDescent="0.25">
      <c r="A616" s="1"/>
      <c r="B616" s="5"/>
      <c r="C616" s="5"/>
      <c r="D616" s="5"/>
      <c r="E616" s="5"/>
      <c r="F616" s="18"/>
      <c r="G616" s="5"/>
      <c r="H616" s="17"/>
      <c r="I616" s="5"/>
      <c r="J616" s="5"/>
      <c r="K616" s="5"/>
      <c r="L616" s="5"/>
      <c r="M616" s="5"/>
      <c r="N616" s="5"/>
      <c r="O616" s="5"/>
      <c r="P616" s="368"/>
      <c r="Q616" s="362"/>
      <c r="R616" s="362"/>
      <c r="S616" s="362"/>
      <c r="T616" s="362"/>
      <c r="U616" s="362"/>
      <c r="V616" s="362"/>
      <c r="W616" s="362"/>
      <c r="X616" s="362"/>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c r="BU616" s="5"/>
      <c r="BV616" s="5"/>
      <c r="BW616" s="5"/>
      <c r="BX616" s="5"/>
      <c r="BY616" s="5"/>
      <c r="BZ616" s="5"/>
      <c r="CA616" s="5"/>
      <c r="CB616" s="5"/>
      <c r="CC616" s="6"/>
      <c r="CD616" s="6"/>
      <c r="CE616" s="6"/>
      <c r="CF616" s="6"/>
    </row>
    <row r="617" spans="1:84" x14ac:dyDescent="0.25">
      <c r="A617" s="1"/>
      <c r="B617" s="5"/>
      <c r="C617" s="5"/>
      <c r="D617" s="5"/>
      <c r="E617" s="5"/>
      <c r="F617" s="18"/>
      <c r="G617" s="5"/>
      <c r="H617" s="17"/>
      <c r="I617" s="5"/>
      <c r="J617" s="5"/>
      <c r="K617" s="5"/>
      <c r="L617" s="5"/>
      <c r="M617" s="5"/>
      <c r="N617" s="5"/>
      <c r="O617" s="5"/>
      <c r="P617" s="368"/>
      <c r="Q617" s="362"/>
      <c r="R617" s="362"/>
      <c r="S617" s="362"/>
      <c r="T617" s="362"/>
      <c r="U617" s="362"/>
      <c r="V617" s="362"/>
      <c r="W617" s="362"/>
      <c r="X617" s="362"/>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c r="BV617" s="5"/>
      <c r="BW617" s="5"/>
      <c r="BX617" s="5"/>
      <c r="BY617" s="5"/>
      <c r="BZ617" s="5"/>
      <c r="CA617" s="5"/>
      <c r="CB617" s="5"/>
      <c r="CC617" s="6"/>
      <c r="CD617" s="6"/>
      <c r="CE617" s="6"/>
      <c r="CF617" s="6"/>
    </row>
    <row r="618" spans="1:84" x14ac:dyDescent="0.25">
      <c r="A618" s="1"/>
      <c r="B618" s="5"/>
      <c r="C618" s="5"/>
      <c r="D618" s="5"/>
      <c r="E618" s="5"/>
      <c r="F618" s="18"/>
      <c r="G618" s="5"/>
      <c r="H618" s="17"/>
      <c r="I618" s="5"/>
      <c r="J618" s="5"/>
      <c r="K618" s="5"/>
      <c r="L618" s="5"/>
      <c r="M618" s="5"/>
      <c r="N618" s="5"/>
      <c r="O618" s="5"/>
      <c r="P618" s="368"/>
      <c r="Q618" s="362"/>
      <c r="R618" s="362"/>
      <c r="S618" s="362"/>
      <c r="T618" s="362"/>
      <c r="U618" s="362"/>
      <c r="V618" s="362"/>
      <c r="W618" s="362"/>
      <c r="X618" s="362"/>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5"/>
      <c r="BN618" s="5"/>
      <c r="BO618" s="5"/>
      <c r="BP618" s="5"/>
      <c r="BQ618" s="5"/>
      <c r="BR618" s="5"/>
      <c r="BS618" s="5"/>
      <c r="BT618" s="5"/>
      <c r="BU618" s="5"/>
      <c r="BV618" s="5"/>
      <c r="BW618" s="5"/>
      <c r="BX618" s="5"/>
      <c r="BY618" s="5"/>
      <c r="BZ618" s="5"/>
      <c r="CA618" s="5"/>
      <c r="CB618" s="5"/>
      <c r="CC618" s="6"/>
      <c r="CD618" s="6"/>
      <c r="CE618" s="6"/>
      <c r="CF618" s="6"/>
    </row>
    <row r="619" spans="1:84" x14ac:dyDescent="0.25">
      <c r="A619" s="1"/>
      <c r="B619" s="5"/>
      <c r="C619" s="5"/>
      <c r="D619" s="5"/>
      <c r="E619" s="5"/>
      <c r="F619" s="18"/>
      <c r="G619" s="5"/>
      <c r="H619" s="17"/>
      <c r="I619" s="5"/>
      <c r="J619" s="5"/>
      <c r="K619" s="5"/>
      <c r="L619" s="5"/>
      <c r="M619" s="5"/>
      <c r="N619" s="5"/>
      <c r="O619" s="5"/>
      <c r="P619" s="368"/>
      <c r="Q619" s="362"/>
      <c r="R619" s="362"/>
      <c r="S619" s="362"/>
      <c r="T619" s="362"/>
      <c r="U619" s="362"/>
      <c r="V619" s="362"/>
      <c r="W619" s="362"/>
      <c r="X619" s="362"/>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c r="BU619" s="5"/>
      <c r="BV619" s="5"/>
      <c r="BW619" s="5"/>
      <c r="BX619" s="5"/>
      <c r="BY619" s="5"/>
      <c r="BZ619" s="5"/>
      <c r="CA619" s="5"/>
      <c r="CB619" s="5"/>
      <c r="CC619" s="6"/>
      <c r="CD619" s="6"/>
      <c r="CE619" s="6"/>
      <c r="CF619" s="6"/>
    </row>
    <row r="620" spans="1:84" x14ac:dyDescent="0.25">
      <c r="A620" s="1"/>
      <c r="B620" s="5"/>
      <c r="C620" s="5"/>
      <c r="D620" s="5"/>
      <c r="E620" s="5"/>
      <c r="F620" s="18"/>
      <c r="G620" s="5"/>
      <c r="H620" s="17"/>
      <c r="I620" s="5"/>
      <c r="J620" s="5"/>
      <c r="K620" s="5"/>
      <c r="L620" s="5"/>
      <c r="M620" s="5"/>
      <c r="N620" s="5"/>
      <c r="O620" s="5"/>
      <c r="P620" s="368"/>
      <c r="Q620" s="362"/>
      <c r="R620" s="362"/>
      <c r="S620" s="362"/>
      <c r="T620" s="362"/>
      <c r="U620" s="362"/>
      <c r="V620" s="362"/>
      <c r="W620" s="362"/>
      <c r="X620" s="362"/>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5"/>
      <c r="BT620" s="5"/>
      <c r="BU620" s="5"/>
      <c r="BV620" s="5"/>
      <c r="BW620" s="5"/>
      <c r="BX620" s="5"/>
      <c r="BY620" s="5"/>
      <c r="BZ620" s="5"/>
      <c r="CA620" s="5"/>
      <c r="CB620" s="5"/>
      <c r="CC620" s="6"/>
      <c r="CD620" s="6"/>
      <c r="CE620" s="6"/>
      <c r="CF620" s="6"/>
    </row>
    <row r="621" spans="1:84" x14ac:dyDescent="0.25">
      <c r="A621" s="1"/>
      <c r="B621" s="5"/>
      <c r="C621" s="5"/>
      <c r="D621" s="5"/>
      <c r="E621" s="5"/>
      <c r="F621" s="18"/>
      <c r="G621" s="5"/>
      <c r="H621" s="17"/>
      <c r="I621" s="5"/>
      <c r="J621" s="5"/>
      <c r="K621" s="5"/>
      <c r="L621" s="5"/>
      <c r="M621" s="5"/>
      <c r="N621" s="5"/>
      <c r="O621" s="5"/>
      <c r="P621" s="368"/>
      <c r="Q621" s="362"/>
      <c r="R621" s="362"/>
      <c r="S621" s="362"/>
      <c r="T621" s="362"/>
      <c r="U621" s="362"/>
      <c r="V621" s="362"/>
      <c r="W621" s="362"/>
      <c r="X621" s="362"/>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c r="BV621" s="5"/>
      <c r="BW621" s="5"/>
      <c r="BX621" s="5"/>
      <c r="BY621" s="5"/>
      <c r="BZ621" s="5"/>
      <c r="CA621" s="5"/>
      <c r="CB621" s="5"/>
      <c r="CC621" s="6"/>
      <c r="CD621" s="6"/>
      <c r="CE621" s="6"/>
      <c r="CF621" s="6"/>
    </row>
    <row r="622" spans="1:84" x14ac:dyDescent="0.25">
      <c r="A622" s="1"/>
      <c r="B622" s="5"/>
      <c r="C622" s="5"/>
      <c r="D622" s="5"/>
      <c r="E622" s="5"/>
      <c r="F622" s="18"/>
      <c r="G622" s="5"/>
      <c r="H622" s="17"/>
      <c r="I622" s="5"/>
      <c r="J622" s="5"/>
      <c r="K622" s="5"/>
      <c r="L622" s="5"/>
      <c r="M622" s="5"/>
      <c r="N622" s="5"/>
      <c r="O622" s="5"/>
      <c r="P622" s="368"/>
      <c r="Q622" s="362"/>
      <c r="R622" s="362"/>
      <c r="S622" s="362"/>
      <c r="T622" s="362"/>
      <c r="U622" s="362"/>
      <c r="V622" s="362"/>
      <c r="W622" s="362"/>
      <c r="X622" s="362"/>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5"/>
      <c r="BW622" s="5"/>
      <c r="BX622" s="5"/>
      <c r="BY622" s="5"/>
      <c r="BZ622" s="5"/>
      <c r="CA622" s="5"/>
      <c r="CB622" s="5"/>
      <c r="CC622" s="6"/>
      <c r="CD622" s="6"/>
      <c r="CE622" s="6"/>
      <c r="CF622" s="6"/>
    </row>
    <row r="623" spans="1:84" x14ac:dyDescent="0.25">
      <c r="A623" s="1"/>
      <c r="B623" s="5"/>
      <c r="C623" s="5"/>
      <c r="D623" s="5"/>
      <c r="E623" s="5"/>
      <c r="F623" s="18"/>
      <c r="G623" s="5"/>
      <c r="H623" s="17"/>
      <c r="I623" s="5"/>
      <c r="J623" s="5"/>
      <c r="K623" s="5"/>
      <c r="L623" s="5"/>
      <c r="M623" s="5"/>
      <c r="N623" s="5"/>
      <c r="O623" s="5"/>
      <c r="P623" s="368"/>
      <c r="Q623" s="362"/>
      <c r="R623" s="362"/>
      <c r="S623" s="362"/>
      <c r="T623" s="362"/>
      <c r="U623" s="362"/>
      <c r="V623" s="362"/>
      <c r="W623" s="362"/>
      <c r="X623" s="362"/>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6"/>
      <c r="CD623" s="6"/>
      <c r="CE623" s="6"/>
      <c r="CF623" s="6"/>
    </row>
    <row r="624" spans="1:84" x14ac:dyDescent="0.25">
      <c r="A624" s="1"/>
      <c r="B624" s="5"/>
      <c r="C624" s="5"/>
      <c r="D624" s="5"/>
      <c r="E624" s="5"/>
      <c r="F624" s="18"/>
      <c r="G624" s="5"/>
      <c r="H624" s="17"/>
      <c r="I624" s="5"/>
      <c r="J624" s="5"/>
      <c r="K624" s="5"/>
      <c r="L624" s="5"/>
      <c r="M624" s="5"/>
      <c r="N624" s="5"/>
      <c r="O624" s="5"/>
      <c r="P624" s="368"/>
      <c r="Q624" s="362"/>
      <c r="R624" s="362"/>
      <c r="S624" s="362"/>
      <c r="T624" s="362"/>
      <c r="U624" s="362"/>
      <c r="V624" s="362"/>
      <c r="W624" s="362"/>
      <c r="X624" s="362"/>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c r="BX624" s="5"/>
      <c r="BY624" s="5"/>
      <c r="BZ624" s="5"/>
      <c r="CA624" s="5"/>
      <c r="CB624" s="5"/>
      <c r="CC624" s="6"/>
      <c r="CD624" s="6"/>
      <c r="CE624" s="6"/>
      <c r="CF624" s="6"/>
    </row>
    <row r="625" spans="1:84" x14ac:dyDescent="0.25">
      <c r="A625" s="1"/>
      <c r="B625" s="5"/>
      <c r="C625" s="5"/>
      <c r="D625" s="5"/>
      <c r="E625" s="5"/>
      <c r="F625" s="18"/>
      <c r="G625" s="5"/>
      <c r="H625" s="17"/>
      <c r="I625" s="5"/>
      <c r="J625" s="5"/>
      <c r="K625" s="5"/>
      <c r="L625" s="5"/>
      <c r="M625" s="5"/>
      <c r="N625" s="5"/>
      <c r="O625" s="5"/>
      <c r="P625" s="368"/>
      <c r="Q625" s="362"/>
      <c r="R625" s="362"/>
      <c r="S625" s="362"/>
      <c r="T625" s="362"/>
      <c r="U625" s="362"/>
      <c r="V625" s="362"/>
      <c r="W625" s="362"/>
      <c r="X625" s="362"/>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c r="BV625" s="5"/>
      <c r="BW625" s="5"/>
      <c r="BX625" s="5"/>
      <c r="BY625" s="5"/>
      <c r="BZ625" s="5"/>
      <c r="CA625" s="5"/>
      <c r="CB625" s="5"/>
      <c r="CC625" s="6"/>
      <c r="CD625" s="6"/>
      <c r="CE625" s="6"/>
      <c r="CF625" s="6"/>
    </row>
    <row r="626" spans="1:84" x14ac:dyDescent="0.25">
      <c r="A626" s="1"/>
      <c r="B626" s="5"/>
      <c r="C626" s="5"/>
      <c r="D626" s="5"/>
      <c r="E626" s="5"/>
      <c r="F626" s="18"/>
      <c r="G626" s="5"/>
      <c r="H626" s="17"/>
      <c r="I626" s="5"/>
      <c r="J626" s="5"/>
      <c r="K626" s="5"/>
      <c r="L626" s="5"/>
      <c r="M626" s="5"/>
      <c r="N626" s="5"/>
      <c r="O626" s="5"/>
      <c r="P626" s="368"/>
      <c r="Q626" s="362"/>
      <c r="R626" s="362"/>
      <c r="S626" s="362"/>
      <c r="T626" s="362"/>
      <c r="U626" s="362"/>
      <c r="V626" s="362"/>
      <c r="W626" s="362"/>
      <c r="X626" s="362"/>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c r="BV626" s="5"/>
      <c r="BW626" s="5"/>
      <c r="BX626" s="5"/>
      <c r="BY626" s="5"/>
      <c r="BZ626" s="5"/>
      <c r="CA626" s="5"/>
      <c r="CB626" s="5"/>
      <c r="CC626" s="6"/>
      <c r="CD626" s="6"/>
      <c r="CE626" s="6"/>
      <c r="CF626" s="6"/>
    </row>
    <row r="627" spans="1:84" x14ac:dyDescent="0.25">
      <c r="A627" s="1"/>
      <c r="B627" s="5"/>
      <c r="C627" s="5"/>
      <c r="D627" s="5"/>
      <c r="E627" s="5"/>
      <c r="F627" s="18"/>
      <c r="G627" s="5"/>
      <c r="H627" s="17"/>
      <c r="I627" s="5"/>
      <c r="J627" s="5"/>
      <c r="K627" s="5"/>
      <c r="L627" s="5"/>
      <c r="M627" s="5"/>
      <c r="N627" s="5"/>
      <c r="O627" s="5"/>
      <c r="P627" s="368"/>
      <c r="Q627" s="362"/>
      <c r="R627" s="362"/>
      <c r="S627" s="362"/>
      <c r="T627" s="362"/>
      <c r="U627" s="362"/>
      <c r="V627" s="362"/>
      <c r="W627" s="362"/>
      <c r="X627" s="362"/>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5"/>
      <c r="BO627" s="5"/>
      <c r="BP627" s="5"/>
      <c r="BQ627" s="5"/>
      <c r="BR627" s="5"/>
      <c r="BS627" s="5"/>
      <c r="BT627" s="5"/>
      <c r="BU627" s="5"/>
      <c r="BV627" s="5"/>
      <c r="BW627" s="5"/>
      <c r="BX627" s="5"/>
      <c r="BY627" s="5"/>
      <c r="BZ627" s="5"/>
      <c r="CA627" s="5"/>
      <c r="CB627" s="5"/>
      <c r="CC627" s="6"/>
      <c r="CD627" s="6"/>
      <c r="CE627" s="6"/>
      <c r="CF627" s="6"/>
    </row>
    <row r="628" spans="1:84" x14ac:dyDescent="0.25">
      <c r="A628" s="1"/>
      <c r="B628" s="5"/>
      <c r="C628" s="5"/>
      <c r="D628" s="5"/>
      <c r="E628" s="5"/>
      <c r="F628" s="18"/>
      <c r="G628" s="5"/>
      <c r="H628" s="17"/>
      <c r="I628" s="5"/>
      <c r="J628" s="5"/>
      <c r="K628" s="5"/>
      <c r="L628" s="5"/>
      <c r="M628" s="5"/>
      <c r="N628" s="5"/>
      <c r="O628" s="5"/>
      <c r="P628" s="368"/>
      <c r="Q628" s="362"/>
      <c r="R628" s="362"/>
      <c r="S628" s="362"/>
      <c r="T628" s="362"/>
      <c r="U628" s="362"/>
      <c r="V628" s="362"/>
      <c r="W628" s="362"/>
      <c r="X628" s="362"/>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5"/>
      <c r="BV628" s="5"/>
      <c r="BW628" s="5"/>
      <c r="BX628" s="5"/>
      <c r="BY628" s="5"/>
      <c r="BZ628" s="5"/>
      <c r="CA628" s="5"/>
      <c r="CB628" s="5"/>
      <c r="CC628" s="6"/>
      <c r="CD628" s="6"/>
      <c r="CE628" s="6"/>
      <c r="CF628" s="6"/>
    </row>
    <row r="629" spans="1:84" x14ac:dyDescent="0.25">
      <c r="A629" s="1"/>
      <c r="B629" s="5"/>
      <c r="C629" s="5"/>
      <c r="D629" s="5"/>
      <c r="E629" s="5"/>
      <c r="F629" s="18"/>
      <c r="G629" s="5"/>
      <c r="H629" s="17"/>
      <c r="I629" s="5"/>
      <c r="J629" s="5"/>
      <c r="K629" s="5"/>
      <c r="L629" s="5"/>
      <c r="M629" s="5"/>
      <c r="N629" s="5"/>
      <c r="O629" s="5"/>
      <c r="P629" s="368"/>
      <c r="Q629" s="362"/>
      <c r="R629" s="362"/>
      <c r="S629" s="362"/>
      <c r="T629" s="362"/>
      <c r="U629" s="362"/>
      <c r="V629" s="362"/>
      <c r="W629" s="362"/>
      <c r="X629" s="362"/>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5"/>
      <c r="BV629" s="5"/>
      <c r="BW629" s="5"/>
      <c r="BX629" s="5"/>
      <c r="BY629" s="5"/>
      <c r="BZ629" s="5"/>
      <c r="CA629" s="5"/>
      <c r="CB629" s="5"/>
      <c r="CC629" s="6"/>
      <c r="CD629" s="6"/>
      <c r="CE629" s="6"/>
      <c r="CF629" s="6"/>
    </row>
    <row r="630" spans="1:84" x14ac:dyDescent="0.25">
      <c r="A630" s="1"/>
      <c r="B630" s="5"/>
      <c r="C630" s="5"/>
      <c r="D630" s="5"/>
      <c r="E630" s="5"/>
      <c r="F630" s="18"/>
      <c r="G630" s="5"/>
      <c r="H630" s="17"/>
      <c r="I630" s="5"/>
      <c r="J630" s="5"/>
      <c r="K630" s="5"/>
      <c r="L630" s="5"/>
      <c r="M630" s="5"/>
      <c r="N630" s="5"/>
      <c r="O630" s="5"/>
      <c r="P630" s="368"/>
      <c r="Q630" s="362"/>
      <c r="R630" s="362"/>
      <c r="S630" s="362"/>
      <c r="T630" s="362"/>
      <c r="U630" s="362"/>
      <c r="V630" s="362"/>
      <c r="W630" s="362"/>
      <c r="X630" s="362"/>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5"/>
      <c r="BV630" s="5"/>
      <c r="BW630" s="5"/>
      <c r="BX630" s="5"/>
      <c r="BY630" s="5"/>
      <c r="BZ630" s="5"/>
      <c r="CA630" s="5"/>
      <c r="CB630" s="5"/>
      <c r="CC630" s="6"/>
      <c r="CD630" s="6"/>
      <c r="CE630" s="6"/>
      <c r="CF630" s="6"/>
    </row>
    <row r="631" spans="1:84" x14ac:dyDescent="0.25">
      <c r="A631" s="1"/>
      <c r="B631" s="5"/>
      <c r="C631" s="5"/>
      <c r="D631" s="5"/>
      <c r="E631" s="5"/>
      <c r="F631" s="18"/>
      <c r="G631" s="5"/>
      <c r="H631" s="17"/>
      <c r="I631" s="5"/>
      <c r="J631" s="5"/>
      <c r="K631" s="5"/>
      <c r="L631" s="5"/>
      <c r="M631" s="5"/>
      <c r="N631" s="5"/>
      <c r="O631" s="5"/>
      <c r="P631" s="368"/>
      <c r="Q631" s="362"/>
      <c r="R631" s="362"/>
      <c r="S631" s="362"/>
      <c r="T631" s="362"/>
      <c r="U631" s="362"/>
      <c r="V631" s="362"/>
      <c r="W631" s="362"/>
      <c r="X631" s="362"/>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5"/>
      <c r="BV631" s="5"/>
      <c r="BW631" s="5"/>
      <c r="BX631" s="5"/>
      <c r="BY631" s="5"/>
      <c r="BZ631" s="5"/>
      <c r="CA631" s="5"/>
      <c r="CB631" s="5"/>
      <c r="CC631" s="6"/>
      <c r="CD631" s="6"/>
      <c r="CE631" s="6"/>
      <c r="CF631" s="6"/>
    </row>
    <row r="632" spans="1:84" x14ac:dyDescent="0.25">
      <c r="A632" s="1"/>
      <c r="B632" s="5"/>
      <c r="C632" s="5"/>
      <c r="D632" s="5"/>
      <c r="E632" s="5"/>
      <c r="F632" s="18"/>
      <c r="G632" s="5"/>
      <c r="H632" s="17"/>
      <c r="I632" s="5"/>
      <c r="J632" s="5"/>
      <c r="K632" s="5"/>
      <c r="L632" s="5"/>
      <c r="M632" s="5"/>
      <c r="N632" s="5"/>
      <c r="O632" s="5"/>
      <c r="P632" s="368"/>
      <c r="Q632" s="362"/>
      <c r="R632" s="362"/>
      <c r="S632" s="362"/>
      <c r="T632" s="362"/>
      <c r="U632" s="362"/>
      <c r="V632" s="362"/>
      <c r="W632" s="362"/>
      <c r="X632" s="362"/>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c r="CA632" s="5"/>
      <c r="CB632" s="5"/>
      <c r="CC632" s="6"/>
      <c r="CD632" s="6"/>
      <c r="CE632" s="6"/>
      <c r="CF632" s="6"/>
    </row>
    <row r="633" spans="1:84" x14ac:dyDescent="0.25">
      <c r="A633" s="1"/>
      <c r="B633" s="5"/>
      <c r="C633" s="5"/>
      <c r="D633" s="5"/>
      <c r="E633" s="5"/>
      <c r="F633" s="18"/>
      <c r="G633" s="5"/>
      <c r="H633" s="17"/>
      <c r="I633" s="5"/>
      <c r="J633" s="5"/>
      <c r="K633" s="5"/>
      <c r="L633" s="5"/>
      <c r="M633" s="5"/>
      <c r="N633" s="5"/>
      <c r="O633" s="5"/>
      <c r="P633" s="368"/>
      <c r="Q633" s="362"/>
      <c r="R633" s="362"/>
      <c r="S633" s="362"/>
      <c r="T633" s="362"/>
      <c r="U633" s="362"/>
      <c r="V633" s="362"/>
      <c r="W633" s="362"/>
      <c r="X633" s="362"/>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c r="BX633" s="5"/>
      <c r="BY633" s="5"/>
      <c r="BZ633" s="5"/>
      <c r="CA633" s="5"/>
      <c r="CB633" s="5"/>
      <c r="CC633" s="6"/>
      <c r="CD633" s="6"/>
      <c r="CE633" s="6"/>
      <c r="CF633" s="6"/>
    </row>
    <row r="634" spans="1:84" x14ac:dyDescent="0.25">
      <c r="A634" s="1"/>
      <c r="B634" s="5"/>
      <c r="C634" s="5"/>
      <c r="D634" s="5"/>
      <c r="E634" s="5"/>
      <c r="F634" s="18"/>
      <c r="G634" s="5"/>
      <c r="H634" s="17"/>
      <c r="I634" s="5"/>
      <c r="J634" s="5"/>
      <c r="K634" s="5"/>
      <c r="L634" s="5"/>
      <c r="M634" s="5"/>
      <c r="N634" s="5"/>
      <c r="O634" s="5"/>
      <c r="P634" s="368"/>
      <c r="Q634" s="362"/>
      <c r="R634" s="362"/>
      <c r="S634" s="362"/>
      <c r="T634" s="362"/>
      <c r="U634" s="362"/>
      <c r="V634" s="362"/>
      <c r="W634" s="362"/>
      <c r="X634" s="362"/>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5"/>
      <c r="CB634" s="5"/>
      <c r="CC634" s="6"/>
      <c r="CD634" s="6"/>
      <c r="CE634" s="6"/>
      <c r="CF634" s="6"/>
    </row>
    <row r="635" spans="1:84" x14ac:dyDescent="0.25">
      <c r="A635" s="1"/>
      <c r="B635" s="5"/>
      <c r="C635" s="5"/>
      <c r="D635" s="5"/>
      <c r="E635" s="5"/>
      <c r="F635" s="18"/>
      <c r="G635" s="5"/>
      <c r="H635" s="17"/>
      <c r="I635" s="5"/>
      <c r="J635" s="5"/>
      <c r="K635" s="5"/>
      <c r="L635" s="5"/>
      <c r="M635" s="5"/>
      <c r="N635" s="5"/>
      <c r="O635" s="5"/>
      <c r="P635" s="368"/>
      <c r="Q635" s="362"/>
      <c r="R635" s="362"/>
      <c r="S635" s="362"/>
      <c r="T635" s="362"/>
      <c r="U635" s="362"/>
      <c r="V635" s="362"/>
      <c r="W635" s="362"/>
      <c r="X635" s="362"/>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c r="BV635" s="5"/>
      <c r="BW635" s="5"/>
      <c r="BX635" s="5"/>
      <c r="BY635" s="5"/>
      <c r="BZ635" s="5"/>
      <c r="CA635" s="5"/>
      <c r="CB635" s="5"/>
      <c r="CC635" s="6"/>
      <c r="CD635" s="6"/>
      <c r="CE635" s="6"/>
      <c r="CF635" s="6"/>
    </row>
    <row r="636" spans="1:84" x14ac:dyDescent="0.25">
      <c r="A636" s="1"/>
      <c r="B636" s="5"/>
      <c r="C636" s="5"/>
      <c r="D636" s="5"/>
      <c r="E636" s="5"/>
      <c r="F636" s="18"/>
      <c r="G636" s="5"/>
      <c r="H636" s="17"/>
      <c r="I636" s="5"/>
      <c r="J636" s="5"/>
      <c r="K636" s="5"/>
      <c r="L636" s="5"/>
      <c r="M636" s="5"/>
      <c r="N636" s="5"/>
      <c r="O636" s="5"/>
      <c r="P636" s="368"/>
      <c r="Q636" s="362"/>
      <c r="R636" s="362"/>
      <c r="S636" s="362"/>
      <c r="T636" s="362"/>
      <c r="U636" s="362"/>
      <c r="V636" s="362"/>
      <c r="W636" s="362"/>
      <c r="X636" s="362"/>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c r="BV636" s="5"/>
      <c r="BW636" s="5"/>
      <c r="BX636" s="5"/>
      <c r="BY636" s="5"/>
      <c r="BZ636" s="5"/>
      <c r="CA636" s="5"/>
      <c r="CB636" s="5"/>
      <c r="CC636" s="6"/>
      <c r="CD636" s="6"/>
      <c r="CE636" s="6"/>
      <c r="CF636" s="6"/>
    </row>
    <row r="637" spans="1:84" x14ac:dyDescent="0.25">
      <c r="A637" s="1"/>
      <c r="B637" s="5"/>
      <c r="C637" s="5"/>
      <c r="D637" s="5"/>
      <c r="E637" s="5"/>
      <c r="F637" s="18"/>
      <c r="G637" s="5"/>
      <c r="H637" s="17"/>
      <c r="I637" s="5"/>
      <c r="J637" s="5"/>
      <c r="K637" s="5"/>
      <c r="L637" s="5"/>
      <c r="M637" s="5"/>
      <c r="N637" s="5"/>
      <c r="O637" s="5"/>
      <c r="P637" s="368"/>
      <c r="Q637" s="362"/>
      <c r="R637" s="362"/>
      <c r="S637" s="362"/>
      <c r="T637" s="362"/>
      <c r="U637" s="362"/>
      <c r="V637" s="362"/>
      <c r="W637" s="362"/>
      <c r="X637" s="362"/>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c r="BX637" s="5"/>
      <c r="BY637" s="5"/>
      <c r="BZ637" s="5"/>
      <c r="CA637" s="5"/>
      <c r="CB637" s="5"/>
      <c r="CC637" s="6"/>
      <c r="CD637" s="6"/>
      <c r="CE637" s="6"/>
      <c r="CF637" s="6"/>
    </row>
    <row r="638" spans="1:84" x14ac:dyDescent="0.25">
      <c r="A638" s="1"/>
      <c r="B638" s="5"/>
      <c r="C638" s="5"/>
      <c r="D638" s="5"/>
      <c r="E638" s="5"/>
      <c r="F638" s="18"/>
      <c r="G638" s="5"/>
      <c r="H638" s="17"/>
      <c r="I638" s="5"/>
      <c r="J638" s="5"/>
      <c r="K638" s="5"/>
      <c r="L638" s="5"/>
      <c r="M638" s="5"/>
      <c r="N638" s="5"/>
      <c r="O638" s="5"/>
      <c r="P638" s="368"/>
      <c r="Q638" s="362"/>
      <c r="R638" s="362"/>
      <c r="S638" s="362"/>
      <c r="T638" s="362"/>
      <c r="U638" s="362"/>
      <c r="V638" s="362"/>
      <c r="W638" s="362"/>
      <c r="X638" s="362"/>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c r="BX638" s="5"/>
      <c r="BY638" s="5"/>
      <c r="BZ638" s="5"/>
      <c r="CA638" s="5"/>
      <c r="CB638" s="5"/>
      <c r="CC638" s="6"/>
      <c r="CD638" s="6"/>
      <c r="CE638" s="6"/>
      <c r="CF638" s="6"/>
    </row>
    <row r="639" spans="1:84" x14ac:dyDescent="0.25">
      <c r="A639" s="1"/>
      <c r="B639" s="5"/>
      <c r="C639" s="5"/>
      <c r="D639" s="5"/>
      <c r="E639" s="5"/>
      <c r="F639" s="18"/>
      <c r="G639" s="5"/>
      <c r="H639" s="17"/>
      <c r="I639" s="5"/>
      <c r="J639" s="5"/>
      <c r="K639" s="5"/>
      <c r="L639" s="5"/>
      <c r="M639" s="5"/>
      <c r="N639" s="5"/>
      <c r="O639" s="5"/>
      <c r="P639" s="368"/>
      <c r="Q639" s="362"/>
      <c r="R639" s="362"/>
      <c r="S639" s="362"/>
      <c r="T639" s="362"/>
      <c r="U639" s="362"/>
      <c r="V639" s="362"/>
      <c r="W639" s="362"/>
      <c r="X639" s="362"/>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c r="BW639" s="5"/>
      <c r="BX639" s="5"/>
      <c r="BY639" s="5"/>
      <c r="BZ639" s="5"/>
      <c r="CA639" s="5"/>
      <c r="CB639" s="5"/>
      <c r="CC639" s="6"/>
      <c r="CD639" s="6"/>
      <c r="CE639" s="6"/>
      <c r="CF639" s="6"/>
    </row>
    <row r="640" spans="1:84" x14ac:dyDescent="0.25">
      <c r="A640" s="1"/>
      <c r="B640" s="5"/>
      <c r="C640" s="5"/>
      <c r="D640" s="5"/>
      <c r="E640" s="5"/>
      <c r="F640" s="18"/>
      <c r="G640" s="5"/>
      <c r="H640" s="17"/>
      <c r="I640" s="5"/>
      <c r="J640" s="5"/>
      <c r="K640" s="5"/>
      <c r="L640" s="5"/>
      <c r="M640" s="5"/>
      <c r="N640" s="5"/>
      <c r="O640" s="5"/>
      <c r="P640" s="368"/>
      <c r="Q640" s="362"/>
      <c r="R640" s="362"/>
      <c r="S640" s="362"/>
      <c r="T640" s="362"/>
      <c r="U640" s="362"/>
      <c r="V640" s="362"/>
      <c r="W640" s="362"/>
      <c r="X640" s="362"/>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c r="BX640" s="5"/>
      <c r="BY640" s="5"/>
      <c r="BZ640" s="5"/>
      <c r="CA640" s="5"/>
      <c r="CB640" s="5"/>
      <c r="CC640" s="6"/>
      <c r="CD640" s="6"/>
      <c r="CE640" s="6"/>
      <c r="CF640" s="6"/>
    </row>
    <row r="641" spans="1:84" x14ac:dyDescent="0.25">
      <c r="A641" s="1"/>
      <c r="B641" s="5"/>
      <c r="C641" s="5"/>
      <c r="D641" s="5"/>
      <c r="E641" s="5"/>
      <c r="F641" s="18"/>
      <c r="G641" s="5"/>
      <c r="H641" s="17"/>
      <c r="I641" s="5"/>
      <c r="J641" s="5"/>
      <c r="K641" s="5"/>
      <c r="L641" s="5"/>
      <c r="M641" s="5"/>
      <c r="N641" s="5"/>
      <c r="O641" s="5"/>
      <c r="P641" s="368"/>
      <c r="Q641" s="362"/>
      <c r="R641" s="362"/>
      <c r="S641" s="362"/>
      <c r="T641" s="362"/>
      <c r="U641" s="362"/>
      <c r="V641" s="362"/>
      <c r="W641" s="362"/>
      <c r="X641" s="362"/>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c r="BW641" s="5"/>
      <c r="BX641" s="5"/>
      <c r="BY641" s="5"/>
      <c r="BZ641" s="5"/>
      <c r="CA641" s="5"/>
      <c r="CB641" s="5"/>
      <c r="CC641" s="6"/>
      <c r="CD641" s="6"/>
      <c r="CE641" s="6"/>
      <c r="CF641" s="6"/>
    </row>
    <row r="642" spans="1:84" x14ac:dyDescent="0.25">
      <c r="A642" s="1"/>
      <c r="B642" s="5"/>
      <c r="C642" s="5"/>
      <c r="D642" s="5"/>
      <c r="E642" s="5"/>
      <c r="F642" s="18"/>
      <c r="G642" s="5"/>
      <c r="H642" s="17"/>
      <c r="I642" s="5"/>
      <c r="J642" s="5"/>
      <c r="K642" s="5"/>
      <c r="L642" s="5"/>
      <c r="M642" s="5"/>
      <c r="N642" s="5"/>
      <c r="O642" s="5"/>
      <c r="P642" s="368"/>
      <c r="Q642" s="362"/>
      <c r="R642" s="362"/>
      <c r="S642" s="362"/>
      <c r="T642" s="362"/>
      <c r="U642" s="362"/>
      <c r="V642" s="362"/>
      <c r="W642" s="362"/>
      <c r="X642" s="362"/>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6"/>
      <c r="CD642" s="6"/>
      <c r="CE642" s="6"/>
      <c r="CF642" s="6"/>
    </row>
    <row r="643" spans="1:84" x14ac:dyDescent="0.25">
      <c r="A643" s="1"/>
      <c r="B643" s="5"/>
      <c r="C643" s="5"/>
      <c r="D643" s="5"/>
      <c r="E643" s="5"/>
      <c r="F643" s="18"/>
      <c r="G643" s="5"/>
      <c r="H643" s="17"/>
      <c r="I643" s="5"/>
      <c r="J643" s="5"/>
      <c r="K643" s="5"/>
      <c r="L643" s="5"/>
      <c r="M643" s="5"/>
      <c r="N643" s="5"/>
      <c r="O643" s="5"/>
      <c r="P643" s="368"/>
      <c r="Q643" s="362"/>
      <c r="R643" s="362"/>
      <c r="S643" s="362"/>
      <c r="T643" s="362"/>
      <c r="U643" s="362"/>
      <c r="V643" s="362"/>
      <c r="W643" s="362"/>
      <c r="X643" s="362"/>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c r="CA643" s="5"/>
      <c r="CB643" s="5"/>
      <c r="CC643" s="6"/>
      <c r="CD643" s="6"/>
      <c r="CE643" s="6"/>
      <c r="CF643" s="6"/>
    </row>
    <row r="644" spans="1:84" x14ac:dyDescent="0.25">
      <c r="A644" s="1"/>
      <c r="B644" s="5"/>
      <c r="C644" s="5"/>
      <c r="D644" s="5"/>
      <c r="E644" s="5"/>
      <c r="F644" s="18"/>
      <c r="G644" s="5"/>
      <c r="H644" s="17"/>
      <c r="I644" s="5"/>
      <c r="J644" s="5"/>
      <c r="K644" s="5"/>
      <c r="L644" s="5"/>
      <c r="M644" s="5"/>
      <c r="N644" s="5"/>
      <c r="O644" s="5"/>
      <c r="P644" s="368"/>
      <c r="Q644" s="362"/>
      <c r="R644" s="362"/>
      <c r="S644" s="362"/>
      <c r="T644" s="362"/>
      <c r="U644" s="362"/>
      <c r="V644" s="362"/>
      <c r="W644" s="362"/>
      <c r="X644" s="362"/>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c r="BV644" s="5"/>
      <c r="BW644" s="5"/>
      <c r="BX644" s="5"/>
      <c r="BY644" s="5"/>
      <c r="BZ644" s="5"/>
      <c r="CA644" s="5"/>
      <c r="CB644" s="5"/>
      <c r="CC644" s="6"/>
      <c r="CD644" s="6"/>
      <c r="CE644" s="6"/>
      <c r="CF644" s="6"/>
    </row>
    <row r="645" spans="1:84" x14ac:dyDescent="0.25">
      <c r="A645" s="1"/>
      <c r="B645" s="5"/>
      <c r="C645" s="5"/>
      <c r="D645" s="5"/>
      <c r="E645" s="5"/>
      <c r="F645" s="18"/>
      <c r="G645" s="5"/>
      <c r="H645" s="17"/>
      <c r="I645" s="5"/>
      <c r="J645" s="5"/>
      <c r="K645" s="5"/>
      <c r="L645" s="5"/>
      <c r="M645" s="5"/>
      <c r="N645" s="5"/>
      <c r="O645" s="5"/>
      <c r="P645" s="368"/>
      <c r="Q645" s="362"/>
      <c r="R645" s="362"/>
      <c r="S645" s="362"/>
      <c r="T645" s="362"/>
      <c r="U645" s="362"/>
      <c r="V645" s="362"/>
      <c r="W645" s="362"/>
      <c r="X645" s="362"/>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5"/>
      <c r="BV645" s="5"/>
      <c r="BW645" s="5"/>
      <c r="BX645" s="5"/>
      <c r="BY645" s="5"/>
      <c r="BZ645" s="5"/>
      <c r="CA645" s="5"/>
      <c r="CB645" s="5"/>
      <c r="CC645" s="6"/>
      <c r="CD645" s="6"/>
      <c r="CE645" s="6"/>
      <c r="CF645" s="6"/>
    </row>
    <row r="646" spans="1:84" x14ac:dyDescent="0.25">
      <c r="A646" s="1"/>
      <c r="B646" s="5"/>
      <c r="C646" s="5"/>
      <c r="D646" s="5"/>
      <c r="E646" s="5"/>
      <c r="F646" s="18"/>
      <c r="G646" s="5"/>
      <c r="H646" s="17"/>
      <c r="I646" s="5"/>
      <c r="J646" s="5"/>
      <c r="K646" s="5"/>
      <c r="L646" s="5"/>
      <c r="M646" s="5"/>
      <c r="N646" s="5"/>
      <c r="O646" s="5"/>
      <c r="P646" s="368"/>
      <c r="Q646" s="362"/>
      <c r="R646" s="362"/>
      <c r="S646" s="362"/>
      <c r="T646" s="362"/>
      <c r="U646" s="362"/>
      <c r="V646" s="362"/>
      <c r="W646" s="362"/>
      <c r="X646" s="362"/>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5"/>
      <c r="BV646" s="5"/>
      <c r="BW646" s="5"/>
      <c r="BX646" s="5"/>
      <c r="BY646" s="5"/>
      <c r="BZ646" s="5"/>
      <c r="CA646" s="5"/>
      <c r="CB646" s="5"/>
      <c r="CC646" s="6"/>
      <c r="CD646" s="6"/>
      <c r="CE646" s="6"/>
      <c r="CF646" s="6"/>
    </row>
    <row r="647" spans="1:84" x14ac:dyDescent="0.25">
      <c r="A647" s="1"/>
      <c r="B647" s="5"/>
      <c r="C647" s="5"/>
      <c r="D647" s="5"/>
      <c r="E647" s="5"/>
      <c r="F647" s="18"/>
      <c r="G647" s="5"/>
      <c r="H647" s="17"/>
      <c r="I647" s="5"/>
      <c r="J647" s="5"/>
      <c r="K647" s="5"/>
      <c r="L647" s="5"/>
      <c r="M647" s="5"/>
      <c r="N647" s="5"/>
      <c r="O647" s="5"/>
      <c r="P647" s="368"/>
      <c r="Q647" s="362"/>
      <c r="R647" s="362"/>
      <c r="S647" s="362"/>
      <c r="T647" s="362"/>
      <c r="U647" s="362"/>
      <c r="V647" s="362"/>
      <c r="W647" s="362"/>
      <c r="X647" s="362"/>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5"/>
      <c r="BR647" s="5"/>
      <c r="BS647" s="5"/>
      <c r="BT647" s="5"/>
      <c r="BU647" s="5"/>
      <c r="BV647" s="5"/>
      <c r="BW647" s="5"/>
      <c r="BX647" s="5"/>
      <c r="BY647" s="5"/>
      <c r="BZ647" s="5"/>
      <c r="CA647" s="5"/>
      <c r="CB647" s="5"/>
      <c r="CC647" s="6"/>
      <c r="CD647" s="6"/>
      <c r="CE647" s="6"/>
      <c r="CF647" s="6"/>
    </row>
    <row r="648" spans="1:84" x14ac:dyDescent="0.25">
      <c r="A648" s="1"/>
      <c r="B648" s="5"/>
      <c r="C648" s="5"/>
      <c r="D648" s="5"/>
      <c r="E648" s="5"/>
      <c r="F648" s="18"/>
      <c r="G648" s="5"/>
      <c r="H648" s="17"/>
      <c r="I648" s="5"/>
      <c r="J648" s="5"/>
      <c r="K648" s="5"/>
      <c r="L648" s="5"/>
      <c r="M648" s="5"/>
      <c r="N648" s="5"/>
      <c r="O648" s="5"/>
      <c r="P648" s="368"/>
      <c r="Q648" s="362"/>
      <c r="R648" s="362"/>
      <c r="S648" s="362"/>
      <c r="T648" s="362"/>
      <c r="U648" s="362"/>
      <c r="V648" s="362"/>
      <c r="W648" s="362"/>
      <c r="X648" s="362"/>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c r="BR648" s="5"/>
      <c r="BS648" s="5"/>
      <c r="BT648" s="5"/>
      <c r="BU648" s="5"/>
      <c r="BV648" s="5"/>
      <c r="BW648" s="5"/>
      <c r="BX648" s="5"/>
      <c r="BY648" s="5"/>
      <c r="BZ648" s="5"/>
      <c r="CA648" s="5"/>
      <c r="CB648" s="5"/>
      <c r="CC648" s="6"/>
      <c r="CD648" s="6"/>
      <c r="CE648" s="6"/>
      <c r="CF648" s="6"/>
    </row>
    <row r="649" spans="1:84" x14ac:dyDescent="0.25">
      <c r="A649" s="1"/>
      <c r="B649" s="5"/>
      <c r="C649" s="5"/>
      <c r="D649" s="5"/>
      <c r="E649" s="5"/>
      <c r="F649" s="18"/>
      <c r="G649" s="5"/>
      <c r="H649" s="17"/>
      <c r="I649" s="5"/>
      <c r="J649" s="5"/>
      <c r="K649" s="5"/>
      <c r="L649" s="5"/>
      <c r="M649" s="5"/>
      <c r="N649" s="5"/>
      <c r="O649" s="5"/>
      <c r="P649" s="368"/>
      <c r="Q649" s="362"/>
      <c r="R649" s="362"/>
      <c r="S649" s="362"/>
      <c r="T649" s="362"/>
      <c r="U649" s="362"/>
      <c r="V649" s="362"/>
      <c r="W649" s="362"/>
      <c r="X649" s="362"/>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c r="BW649" s="5"/>
      <c r="BX649" s="5"/>
      <c r="BY649" s="5"/>
      <c r="BZ649" s="5"/>
      <c r="CA649" s="5"/>
      <c r="CB649" s="5"/>
      <c r="CC649" s="6"/>
      <c r="CD649" s="6"/>
      <c r="CE649" s="6"/>
      <c r="CF649" s="6"/>
    </row>
    <row r="650" spans="1:84" x14ac:dyDescent="0.25">
      <c r="A650" s="1"/>
      <c r="B650" s="5"/>
      <c r="C650" s="5"/>
      <c r="D650" s="5"/>
      <c r="E650" s="5"/>
      <c r="F650" s="18"/>
      <c r="G650" s="5"/>
      <c r="H650" s="17"/>
      <c r="I650" s="5"/>
      <c r="J650" s="5"/>
      <c r="K650" s="5"/>
      <c r="L650" s="5"/>
      <c r="M650" s="5"/>
      <c r="N650" s="5"/>
      <c r="O650" s="5"/>
      <c r="P650" s="368"/>
      <c r="Q650" s="362"/>
      <c r="R650" s="362"/>
      <c r="S650" s="362"/>
      <c r="T650" s="362"/>
      <c r="U650" s="362"/>
      <c r="V650" s="362"/>
      <c r="W650" s="362"/>
      <c r="X650" s="362"/>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c r="BW650" s="5"/>
      <c r="BX650" s="5"/>
      <c r="BY650" s="5"/>
      <c r="BZ650" s="5"/>
      <c r="CA650" s="5"/>
      <c r="CB650" s="5"/>
      <c r="CC650" s="6"/>
      <c r="CD650" s="6"/>
      <c r="CE650" s="6"/>
      <c r="CF650" s="6"/>
    </row>
    <row r="651" spans="1:84" x14ac:dyDescent="0.25">
      <c r="A651" s="1"/>
      <c r="B651" s="5"/>
      <c r="C651" s="5"/>
      <c r="D651" s="5"/>
      <c r="E651" s="5"/>
      <c r="F651" s="18"/>
      <c r="G651" s="5"/>
      <c r="H651" s="17"/>
      <c r="I651" s="5"/>
      <c r="J651" s="5"/>
      <c r="K651" s="5"/>
      <c r="L651" s="5"/>
      <c r="M651" s="5"/>
      <c r="N651" s="5"/>
      <c r="O651" s="5"/>
      <c r="P651" s="368"/>
      <c r="Q651" s="362"/>
      <c r="R651" s="362"/>
      <c r="S651" s="362"/>
      <c r="T651" s="362"/>
      <c r="U651" s="362"/>
      <c r="V651" s="362"/>
      <c r="W651" s="362"/>
      <c r="X651" s="362"/>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c r="BV651" s="5"/>
      <c r="BW651" s="5"/>
      <c r="BX651" s="5"/>
      <c r="BY651" s="5"/>
      <c r="BZ651" s="5"/>
      <c r="CA651" s="5"/>
      <c r="CB651" s="5"/>
      <c r="CC651" s="6"/>
      <c r="CD651" s="6"/>
      <c r="CE651" s="6"/>
      <c r="CF651" s="6"/>
    </row>
    <row r="652" spans="1:84" x14ac:dyDescent="0.25">
      <c r="A652" s="1"/>
      <c r="B652" s="5"/>
      <c r="C652" s="5"/>
      <c r="D652" s="5"/>
      <c r="E652" s="5"/>
      <c r="F652" s="18"/>
      <c r="G652" s="5"/>
      <c r="H652" s="17"/>
      <c r="I652" s="5"/>
      <c r="J652" s="5"/>
      <c r="K652" s="5"/>
      <c r="L652" s="5"/>
      <c r="M652" s="5"/>
      <c r="N652" s="5"/>
      <c r="O652" s="5"/>
      <c r="P652" s="368"/>
      <c r="Q652" s="362"/>
      <c r="R652" s="362"/>
      <c r="S652" s="362"/>
      <c r="T652" s="362"/>
      <c r="U652" s="362"/>
      <c r="V652" s="362"/>
      <c r="W652" s="362"/>
      <c r="X652" s="362"/>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5"/>
      <c r="BV652" s="5"/>
      <c r="BW652" s="5"/>
      <c r="BX652" s="5"/>
      <c r="BY652" s="5"/>
      <c r="BZ652" s="5"/>
      <c r="CA652" s="5"/>
      <c r="CB652" s="5"/>
      <c r="CC652" s="6"/>
      <c r="CD652" s="6"/>
      <c r="CE652" s="6"/>
      <c r="CF652" s="6"/>
    </row>
    <row r="653" spans="1:84" x14ac:dyDescent="0.25">
      <c r="A653" s="1"/>
      <c r="B653" s="5"/>
      <c r="C653" s="5"/>
      <c r="D653" s="5"/>
      <c r="E653" s="5"/>
      <c r="F653" s="18"/>
      <c r="G653" s="5"/>
      <c r="H653" s="17"/>
      <c r="I653" s="5"/>
      <c r="J653" s="5"/>
      <c r="K653" s="5"/>
      <c r="L653" s="5"/>
      <c r="M653" s="5"/>
      <c r="N653" s="5"/>
      <c r="O653" s="5"/>
      <c r="P653" s="368"/>
      <c r="Q653" s="362"/>
      <c r="R653" s="362"/>
      <c r="S653" s="362"/>
      <c r="T653" s="362"/>
      <c r="U653" s="362"/>
      <c r="V653" s="362"/>
      <c r="W653" s="362"/>
      <c r="X653" s="362"/>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c r="BV653" s="5"/>
      <c r="BW653" s="5"/>
      <c r="BX653" s="5"/>
      <c r="BY653" s="5"/>
      <c r="BZ653" s="5"/>
      <c r="CA653" s="5"/>
      <c r="CB653" s="5"/>
      <c r="CC653" s="6"/>
      <c r="CD653" s="6"/>
      <c r="CE653" s="6"/>
      <c r="CF653" s="6"/>
    </row>
    <row r="654" spans="1:84" x14ac:dyDescent="0.25">
      <c r="A654" s="1"/>
      <c r="B654" s="5"/>
      <c r="C654" s="5"/>
      <c r="D654" s="5"/>
      <c r="E654" s="5"/>
      <c r="F654" s="18"/>
      <c r="G654" s="5"/>
      <c r="H654" s="17"/>
      <c r="I654" s="5"/>
      <c r="J654" s="5"/>
      <c r="K654" s="5"/>
      <c r="L654" s="5"/>
      <c r="M654" s="5"/>
      <c r="N654" s="5"/>
      <c r="O654" s="5"/>
      <c r="P654" s="368"/>
      <c r="Q654" s="362"/>
      <c r="R654" s="362"/>
      <c r="S654" s="362"/>
      <c r="T654" s="362"/>
      <c r="U654" s="362"/>
      <c r="V654" s="362"/>
      <c r="W654" s="362"/>
      <c r="X654" s="362"/>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6"/>
      <c r="CD654" s="6"/>
      <c r="CE654" s="6"/>
      <c r="CF654" s="6"/>
    </row>
    <row r="655" spans="1:84" x14ac:dyDescent="0.25">
      <c r="A655" s="1"/>
      <c r="B655" s="5"/>
      <c r="C655" s="5"/>
      <c r="D655" s="5"/>
      <c r="E655" s="5"/>
      <c r="F655" s="18"/>
      <c r="G655" s="5"/>
      <c r="H655" s="17"/>
      <c r="I655" s="5"/>
      <c r="J655" s="5"/>
      <c r="K655" s="5"/>
      <c r="L655" s="5"/>
      <c r="M655" s="5"/>
      <c r="N655" s="5"/>
      <c r="O655" s="5"/>
      <c r="P655" s="368"/>
      <c r="Q655" s="362"/>
      <c r="R655" s="362"/>
      <c r="S655" s="362"/>
      <c r="T655" s="362"/>
      <c r="U655" s="362"/>
      <c r="V655" s="362"/>
      <c r="W655" s="362"/>
      <c r="X655" s="362"/>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6"/>
      <c r="CD655" s="6"/>
      <c r="CE655" s="6"/>
      <c r="CF655" s="6"/>
    </row>
    <row r="656" spans="1:84" x14ac:dyDescent="0.25">
      <c r="A656" s="1"/>
      <c r="B656" s="5"/>
      <c r="C656" s="5"/>
      <c r="D656" s="5"/>
      <c r="E656" s="5"/>
      <c r="F656" s="18"/>
      <c r="G656" s="5"/>
      <c r="H656" s="17"/>
      <c r="I656" s="5"/>
      <c r="J656" s="5"/>
      <c r="K656" s="5"/>
      <c r="L656" s="5"/>
      <c r="M656" s="5"/>
      <c r="N656" s="5"/>
      <c r="O656" s="5"/>
      <c r="P656" s="368"/>
      <c r="Q656" s="362"/>
      <c r="R656" s="362"/>
      <c r="S656" s="362"/>
      <c r="T656" s="362"/>
      <c r="U656" s="362"/>
      <c r="V656" s="362"/>
      <c r="W656" s="362"/>
      <c r="X656" s="362"/>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c r="CA656" s="5"/>
      <c r="CB656" s="5"/>
      <c r="CC656" s="6"/>
      <c r="CD656" s="6"/>
      <c r="CE656" s="6"/>
      <c r="CF656" s="6"/>
    </row>
    <row r="657" spans="1:84" x14ac:dyDescent="0.25">
      <c r="A657" s="1"/>
      <c r="B657" s="5"/>
      <c r="C657" s="5"/>
      <c r="D657" s="5"/>
      <c r="E657" s="5"/>
      <c r="F657" s="18"/>
      <c r="G657" s="5"/>
      <c r="H657" s="17"/>
      <c r="I657" s="5"/>
      <c r="J657" s="5"/>
      <c r="K657" s="5"/>
      <c r="L657" s="5"/>
      <c r="M657" s="5"/>
      <c r="N657" s="5"/>
      <c r="O657" s="5"/>
      <c r="P657" s="368"/>
      <c r="Q657" s="362"/>
      <c r="R657" s="362"/>
      <c r="S657" s="362"/>
      <c r="T657" s="362"/>
      <c r="U657" s="362"/>
      <c r="V657" s="362"/>
      <c r="W657" s="362"/>
      <c r="X657" s="362"/>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6"/>
      <c r="CD657" s="6"/>
      <c r="CE657" s="6"/>
      <c r="CF657" s="6"/>
    </row>
    <row r="658" spans="1:84" x14ac:dyDescent="0.25">
      <c r="A658" s="1"/>
      <c r="B658" s="5"/>
      <c r="C658" s="5"/>
      <c r="D658" s="5"/>
      <c r="E658" s="5"/>
      <c r="F658" s="18"/>
      <c r="G658" s="5"/>
      <c r="H658" s="17"/>
      <c r="I658" s="5"/>
      <c r="J658" s="5"/>
      <c r="K658" s="5"/>
      <c r="L658" s="5"/>
      <c r="M658" s="5"/>
      <c r="N658" s="5"/>
      <c r="O658" s="5"/>
      <c r="P658" s="368"/>
      <c r="Q658" s="362"/>
      <c r="R658" s="362"/>
      <c r="S658" s="362"/>
      <c r="T658" s="362"/>
      <c r="U658" s="362"/>
      <c r="V658" s="362"/>
      <c r="W658" s="362"/>
      <c r="X658" s="362"/>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6"/>
      <c r="CD658" s="6"/>
      <c r="CE658" s="6"/>
      <c r="CF658" s="6"/>
    </row>
    <row r="659" spans="1:84" x14ac:dyDescent="0.25">
      <c r="A659" s="1"/>
      <c r="B659" s="5"/>
      <c r="C659" s="5"/>
      <c r="D659" s="5"/>
      <c r="E659" s="5"/>
      <c r="F659" s="18"/>
      <c r="G659" s="5"/>
      <c r="H659" s="17"/>
      <c r="I659" s="5"/>
      <c r="J659" s="5"/>
      <c r="K659" s="5"/>
      <c r="L659" s="5"/>
      <c r="M659" s="5"/>
      <c r="N659" s="5"/>
      <c r="O659" s="5"/>
      <c r="P659" s="368"/>
      <c r="Q659" s="362"/>
      <c r="R659" s="362"/>
      <c r="S659" s="362"/>
      <c r="T659" s="362"/>
      <c r="U659" s="362"/>
      <c r="V659" s="362"/>
      <c r="W659" s="362"/>
      <c r="X659" s="362"/>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6"/>
      <c r="CD659" s="6"/>
      <c r="CE659" s="6"/>
      <c r="CF659" s="6"/>
    </row>
    <row r="660" spans="1:84" x14ac:dyDescent="0.25">
      <c r="A660" s="1"/>
      <c r="B660" s="5"/>
      <c r="C660" s="5"/>
      <c r="D660" s="5"/>
      <c r="E660" s="5"/>
      <c r="F660" s="18"/>
      <c r="G660" s="5"/>
      <c r="H660" s="17"/>
      <c r="I660" s="5"/>
      <c r="J660" s="5"/>
      <c r="K660" s="5"/>
      <c r="L660" s="5"/>
      <c r="M660" s="5"/>
      <c r="N660" s="5"/>
      <c r="O660" s="5"/>
      <c r="P660" s="368"/>
      <c r="Q660" s="362"/>
      <c r="R660" s="362"/>
      <c r="S660" s="362"/>
      <c r="T660" s="362"/>
      <c r="U660" s="362"/>
      <c r="V660" s="362"/>
      <c r="W660" s="362"/>
      <c r="X660" s="362"/>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6"/>
      <c r="CD660" s="6"/>
      <c r="CE660" s="6"/>
      <c r="CF660" s="6"/>
    </row>
    <row r="661" spans="1:84" x14ac:dyDescent="0.25">
      <c r="A661" s="1"/>
      <c r="B661" s="5"/>
      <c r="C661" s="5"/>
      <c r="D661" s="5"/>
      <c r="E661" s="5"/>
      <c r="F661" s="18"/>
      <c r="G661" s="5"/>
      <c r="H661" s="17"/>
      <c r="I661" s="5"/>
      <c r="J661" s="5"/>
      <c r="K661" s="5"/>
      <c r="L661" s="5"/>
      <c r="M661" s="5"/>
      <c r="N661" s="5"/>
      <c r="O661" s="5"/>
      <c r="P661" s="368"/>
      <c r="Q661" s="362"/>
      <c r="R661" s="362"/>
      <c r="S661" s="362"/>
      <c r="T661" s="362"/>
      <c r="U661" s="362"/>
      <c r="V661" s="362"/>
      <c r="W661" s="362"/>
      <c r="X661" s="362"/>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6"/>
      <c r="CD661" s="6"/>
      <c r="CE661" s="6"/>
      <c r="CF661" s="6"/>
    </row>
    <row r="662" spans="1:84" x14ac:dyDescent="0.25">
      <c r="A662" s="1"/>
      <c r="B662" s="5"/>
      <c r="C662" s="5"/>
      <c r="D662" s="5"/>
      <c r="E662" s="5"/>
      <c r="F662" s="18"/>
      <c r="G662" s="5"/>
      <c r="H662" s="17"/>
      <c r="I662" s="5"/>
      <c r="J662" s="5"/>
      <c r="K662" s="5"/>
      <c r="L662" s="5"/>
      <c r="M662" s="5"/>
      <c r="N662" s="5"/>
      <c r="O662" s="5"/>
      <c r="P662" s="368"/>
      <c r="Q662" s="362"/>
      <c r="R662" s="362"/>
      <c r="S662" s="362"/>
      <c r="T662" s="362"/>
      <c r="U662" s="362"/>
      <c r="V662" s="362"/>
      <c r="W662" s="362"/>
      <c r="X662" s="362"/>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6"/>
      <c r="CD662" s="6"/>
      <c r="CE662" s="6"/>
      <c r="CF662" s="6"/>
    </row>
    <row r="663" spans="1:84" x14ac:dyDescent="0.25">
      <c r="A663" s="1"/>
      <c r="B663" s="5"/>
      <c r="C663" s="5"/>
      <c r="D663" s="5"/>
      <c r="E663" s="5"/>
      <c r="F663" s="18"/>
      <c r="G663" s="5"/>
      <c r="H663" s="17"/>
      <c r="I663" s="5"/>
      <c r="J663" s="5"/>
      <c r="K663" s="5"/>
      <c r="L663" s="5"/>
      <c r="M663" s="5"/>
      <c r="N663" s="5"/>
      <c r="O663" s="5"/>
      <c r="P663" s="368"/>
      <c r="Q663" s="362"/>
      <c r="R663" s="362"/>
      <c r="S663" s="362"/>
      <c r="T663" s="362"/>
      <c r="U663" s="362"/>
      <c r="V663" s="362"/>
      <c r="W663" s="362"/>
      <c r="X663" s="362"/>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6"/>
      <c r="CD663" s="6"/>
      <c r="CE663" s="6"/>
      <c r="CF663" s="6"/>
    </row>
    <row r="664" spans="1:84" x14ac:dyDescent="0.25">
      <c r="A664" s="1"/>
      <c r="B664" s="5"/>
      <c r="C664" s="5"/>
      <c r="D664" s="5"/>
      <c r="E664" s="5"/>
      <c r="F664" s="18"/>
      <c r="G664" s="5"/>
      <c r="H664" s="17"/>
      <c r="I664" s="5"/>
      <c r="J664" s="5"/>
      <c r="K664" s="5"/>
      <c r="L664" s="5"/>
      <c r="M664" s="5"/>
      <c r="N664" s="5"/>
      <c r="O664" s="5"/>
      <c r="P664" s="368"/>
      <c r="Q664" s="362"/>
      <c r="R664" s="362"/>
      <c r="S664" s="362"/>
      <c r="T664" s="362"/>
      <c r="U664" s="362"/>
      <c r="V664" s="362"/>
      <c r="W664" s="362"/>
      <c r="X664" s="362"/>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6"/>
      <c r="CD664" s="6"/>
      <c r="CE664" s="6"/>
      <c r="CF664" s="6"/>
    </row>
    <row r="665" spans="1:84" x14ac:dyDescent="0.25">
      <c r="A665" s="1"/>
      <c r="B665" s="5"/>
      <c r="C665" s="5"/>
      <c r="D665" s="5"/>
      <c r="E665" s="5"/>
      <c r="F665" s="18"/>
      <c r="G665" s="5"/>
      <c r="H665" s="17"/>
      <c r="I665" s="5"/>
      <c r="J665" s="5"/>
      <c r="K665" s="5"/>
      <c r="L665" s="5"/>
      <c r="M665" s="5"/>
      <c r="N665" s="5"/>
      <c r="O665" s="5"/>
      <c r="P665" s="368"/>
      <c r="Q665" s="362"/>
      <c r="R665" s="362"/>
      <c r="S665" s="362"/>
      <c r="T665" s="362"/>
      <c r="U665" s="362"/>
      <c r="V665" s="362"/>
      <c r="W665" s="362"/>
      <c r="X665" s="362"/>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c r="BV665" s="5"/>
      <c r="BW665" s="5"/>
      <c r="BX665" s="5"/>
      <c r="BY665" s="5"/>
      <c r="BZ665" s="5"/>
      <c r="CA665" s="5"/>
      <c r="CB665" s="5"/>
      <c r="CC665" s="6"/>
      <c r="CD665" s="6"/>
      <c r="CE665" s="6"/>
      <c r="CF665" s="6"/>
    </row>
    <row r="666" spans="1:84" x14ac:dyDescent="0.25">
      <c r="A666" s="1"/>
      <c r="B666" s="5"/>
      <c r="C666" s="5"/>
      <c r="D666" s="5"/>
      <c r="E666" s="5"/>
      <c r="F666" s="18"/>
      <c r="G666" s="5"/>
      <c r="H666" s="17"/>
      <c r="I666" s="5"/>
      <c r="J666" s="5"/>
      <c r="K666" s="5"/>
      <c r="L666" s="5"/>
      <c r="M666" s="5"/>
      <c r="N666" s="5"/>
      <c r="O666" s="5"/>
      <c r="P666" s="368"/>
      <c r="Q666" s="362"/>
      <c r="R666" s="362"/>
      <c r="S666" s="362"/>
      <c r="T666" s="362"/>
      <c r="U666" s="362"/>
      <c r="V666" s="362"/>
      <c r="W666" s="362"/>
      <c r="X666" s="362"/>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c r="BV666" s="5"/>
      <c r="BW666" s="5"/>
      <c r="BX666" s="5"/>
      <c r="BY666" s="5"/>
      <c r="BZ666" s="5"/>
      <c r="CA666" s="5"/>
      <c r="CB666" s="5"/>
      <c r="CC666" s="6"/>
      <c r="CD666" s="6"/>
      <c r="CE666" s="6"/>
      <c r="CF666" s="6"/>
    </row>
    <row r="667" spans="1:84" x14ac:dyDescent="0.25">
      <c r="A667" s="1"/>
      <c r="B667" s="5"/>
      <c r="C667" s="5"/>
      <c r="D667" s="5"/>
      <c r="E667" s="5"/>
      <c r="F667" s="18"/>
      <c r="G667" s="5"/>
      <c r="H667" s="17"/>
      <c r="I667" s="5"/>
      <c r="J667" s="5"/>
      <c r="K667" s="5"/>
      <c r="L667" s="5"/>
      <c r="M667" s="5"/>
      <c r="N667" s="5"/>
      <c r="O667" s="5"/>
      <c r="P667" s="368"/>
      <c r="Q667" s="362"/>
      <c r="R667" s="362"/>
      <c r="S667" s="362"/>
      <c r="T667" s="362"/>
      <c r="U667" s="362"/>
      <c r="V667" s="362"/>
      <c r="W667" s="362"/>
      <c r="X667" s="362"/>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5"/>
      <c r="BV667" s="5"/>
      <c r="BW667" s="5"/>
      <c r="BX667" s="5"/>
      <c r="BY667" s="5"/>
      <c r="BZ667" s="5"/>
      <c r="CA667" s="5"/>
      <c r="CB667" s="5"/>
      <c r="CC667" s="6"/>
      <c r="CD667" s="6"/>
      <c r="CE667" s="6"/>
      <c r="CF667" s="6"/>
    </row>
    <row r="668" spans="1:84" x14ac:dyDescent="0.25">
      <c r="A668" s="1"/>
      <c r="B668" s="5"/>
      <c r="C668" s="5"/>
      <c r="D668" s="5"/>
      <c r="E668" s="5"/>
      <c r="F668" s="18"/>
      <c r="G668" s="5"/>
      <c r="H668" s="17"/>
      <c r="I668" s="5"/>
      <c r="J668" s="5"/>
      <c r="K668" s="5"/>
      <c r="L668" s="5"/>
      <c r="M668" s="5"/>
      <c r="N668" s="5"/>
      <c r="O668" s="5"/>
      <c r="P668" s="368"/>
      <c r="Q668" s="362"/>
      <c r="R668" s="362"/>
      <c r="S668" s="362"/>
      <c r="T668" s="362"/>
      <c r="U668" s="362"/>
      <c r="V668" s="362"/>
      <c r="W668" s="362"/>
      <c r="X668" s="362"/>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c r="BT668" s="5"/>
      <c r="BU668" s="5"/>
      <c r="BV668" s="5"/>
      <c r="BW668" s="5"/>
      <c r="BX668" s="5"/>
      <c r="BY668" s="5"/>
      <c r="BZ668" s="5"/>
      <c r="CA668" s="5"/>
      <c r="CB668" s="5"/>
      <c r="CC668" s="6"/>
      <c r="CD668" s="6"/>
      <c r="CE668" s="6"/>
      <c r="CF668" s="6"/>
    </row>
    <row r="669" spans="1:84" x14ac:dyDescent="0.25">
      <c r="A669" s="1"/>
      <c r="B669" s="5"/>
      <c r="C669" s="5"/>
      <c r="D669" s="5"/>
      <c r="E669" s="5"/>
      <c r="F669" s="18"/>
      <c r="G669" s="5"/>
      <c r="H669" s="17"/>
      <c r="I669" s="5"/>
      <c r="J669" s="5"/>
      <c r="K669" s="5"/>
      <c r="L669" s="5"/>
      <c r="M669" s="5"/>
      <c r="N669" s="5"/>
      <c r="O669" s="5"/>
      <c r="P669" s="368"/>
      <c r="Q669" s="362"/>
      <c r="R669" s="362"/>
      <c r="S669" s="362"/>
      <c r="T669" s="362"/>
      <c r="U669" s="362"/>
      <c r="V669" s="362"/>
      <c r="W669" s="362"/>
      <c r="X669" s="362"/>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c r="BT669" s="5"/>
      <c r="BU669" s="5"/>
      <c r="BV669" s="5"/>
      <c r="BW669" s="5"/>
      <c r="BX669" s="5"/>
      <c r="BY669" s="5"/>
      <c r="BZ669" s="5"/>
      <c r="CA669" s="5"/>
      <c r="CB669" s="5"/>
      <c r="CC669" s="6"/>
      <c r="CD669" s="6"/>
      <c r="CE669" s="6"/>
      <c r="CF669" s="6"/>
    </row>
    <row r="670" spans="1:84" x14ac:dyDescent="0.25">
      <c r="A670" s="1"/>
      <c r="B670" s="5"/>
      <c r="C670" s="5"/>
      <c r="D670" s="5"/>
      <c r="E670" s="5"/>
      <c r="F670" s="18"/>
      <c r="G670" s="5"/>
      <c r="H670" s="17"/>
      <c r="I670" s="5"/>
      <c r="J670" s="5"/>
      <c r="K670" s="5"/>
      <c r="L670" s="5"/>
      <c r="M670" s="5"/>
      <c r="N670" s="5"/>
      <c r="O670" s="5"/>
      <c r="P670" s="368"/>
      <c r="Q670" s="362"/>
      <c r="R670" s="362"/>
      <c r="S670" s="362"/>
      <c r="T670" s="362"/>
      <c r="U670" s="362"/>
      <c r="V670" s="362"/>
      <c r="W670" s="362"/>
      <c r="X670" s="362"/>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c r="BT670" s="5"/>
      <c r="BU670" s="5"/>
      <c r="BV670" s="5"/>
      <c r="BW670" s="5"/>
      <c r="BX670" s="5"/>
      <c r="BY670" s="5"/>
      <c r="BZ670" s="5"/>
      <c r="CA670" s="5"/>
      <c r="CB670" s="5"/>
      <c r="CC670" s="6"/>
      <c r="CD670" s="6"/>
      <c r="CE670" s="6"/>
      <c r="CF670" s="6"/>
    </row>
    <row r="671" spans="1:84" x14ac:dyDescent="0.25">
      <c r="A671" s="1"/>
      <c r="B671" s="5"/>
      <c r="C671" s="5"/>
      <c r="D671" s="5"/>
      <c r="E671" s="5"/>
      <c r="F671" s="18"/>
      <c r="G671" s="5"/>
      <c r="H671" s="17"/>
      <c r="I671" s="5"/>
      <c r="J671" s="5"/>
      <c r="K671" s="5"/>
      <c r="L671" s="5"/>
      <c r="M671" s="5"/>
      <c r="N671" s="5"/>
      <c r="O671" s="5"/>
      <c r="P671" s="368"/>
      <c r="Q671" s="362"/>
      <c r="R671" s="362"/>
      <c r="S671" s="362"/>
      <c r="T671" s="362"/>
      <c r="U671" s="362"/>
      <c r="V671" s="362"/>
      <c r="W671" s="362"/>
      <c r="X671" s="362"/>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c r="BT671" s="5"/>
      <c r="BU671" s="5"/>
      <c r="BV671" s="5"/>
      <c r="BW671" s="5"/>
      <c r="BX671" s="5"/>
      <c r="BY671" s="5"/>
      <c r="BZ671" s="5"/>
      <c r="CA671" s="5"/>
      <c r="CB671" s="5"/>
      <c r="CC671" s="6"/>
      <c r="CD671" s="6"/>
      <c r="CE671" s="6"/>
      <c r="CF671" s="6"/>
    </row>
    <row r="672" spans="1:84" x14ac:dyDescent="0.25">
      <c r="A672" s="1"/>
      <c r="B672" s="5"/>
      <c r="C672" s="5"/>
      <c r="D672" s="5"/>
      <c r="E672" s="5"/>
      <c r="F672" s="18"/>
      <c r="G672" s="5"/>
      <c r="H672" s="17"/>
      <c r="I672" s="5"/>
      <c r="J672" s="5"/>
      <c r="K672" s="5"/>
      <c r="L672" s="5"/>
      <c r="M672" s="5"/>
      <c r="N672" s="5"/>
      <c r="O672" s="5"/>
      <c r="P672" s="368"/>
      <c r="Q672" s="362"/>
      <c r="R672" s="362"/>
      <c r="S672" s="362"/>
      <c r="T672" s="362"/>
      <c r="U672" s="362"/>
      <c r="V672" s="362"/>
      <c r="W672" s="362"/>
      <c r="X672" s="362"/>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6"/>
      <c r="CD672" s="6"/>
      <c r="CE672" s="6"/>
      <c r="CF672" s="6"/>
    </row>
    <row r="673" spans="1:84" x14ac:dyDescent="0.25">
      <c r="A673" s="1"/>
      <c r="B673" s="5"/>
      <c r="C673" s="5"/>
      <c r="D673" s="5"/>
      <c r="E673" s="5"/>
      <c r="F673" s="18"/>
      <c r="G673" s="5"/>
      <c r="H673" s="17"/>
      <c r="I673" s="5"/>
      <c r="J673" s="5"/>
      <c r="K673" s="5"/>
      <c r="L673" s="5"/>
      <c r="M673" s="5"/>
      <c r="N673" s="5"/>
      <c r="O673" s="5"/>
      <c r="P673" s="368"/>
      <c r="Q673" s="362"/>
      <c r="R673" s="362"/>
      <c r="S673" s="362"/>
      <c r="T673" s="362"/>
      <c r="U673" s="362"/>
      <c r="V673" s="362"/>
      <c r="W673" s="362"/>
      <c r="X673" s="362"/>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c r="BU673" s="5"/>
      <c r="BV673" s="5"/>
      <c r="BW673" s="5"/>
      <c r="BX673" s="5"/>
      <c r="BY673" s="5"/>
      <c r="BZ673" s="5"/>
      <c r="CA673" s="5"/>
      <c r="CB673" s="5"/>
      <c r="CC673" s="6"/>
      <c r="CD673" s="6"/>
      <c r="CE673" s="6"/>
      <c r="CF673" s="6"/>
    </row>
    <row r="674" spans="1:84" x14ac:dyDescent="0.25">
      <c r="A674" s="1"/>
      <c r="B674" s="5"/>
      <c r="C674" s="5"/>
      <c r="D674" s="5"/>
      <c r="E674" s="5"/>
      <c r="F674" s="18"/>
      <c r="G674" s="5"/>
      <c r="H674" s="17"/>
      <c r="I674" s="5"/>
      <c r="J674" s="5"/>
      <c r="K674" s="5"/>
      <c r="L674" s="5"/>
      <c r="M674" s="5"/>
      <c r="N674" s="5"/>
      <c r="O674" s="5"/>
      <c r="P674" s="368"/>
      <c r="Q674" s="362"/>
      <c r="R674" s="362"/>
      <c r="S674" s="362"/>
      <c r="T674" s="362"/>
      <c r="U674" s="362"/>
      <c r="V674" s="362"/>
      <c r="W674" s="362"/>
      <c r="X674" s="362"/>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5"/>
      <c r="BK674" s="5"/>
      <c r="BL674" s="5"/>
      <c r="BM674" s="5"/>
      <c r="BN674" s="5"/>
      <c r="BO674" s="5"/>
      <c r="BP674" s="5"/>
      <c r="BQ674" s="5"/>
      <c r="BR674" s="5"/>
      <c r="BS674" s="5"/>
      <c r="BT674" s="5"/>
      <c r="BU674" s="5"/>
      <c r="BV674" s="5"/>
      <c r="BW674" s="5"/>
      <c r="BX674" s="5"/>
      <c r="BY674" s="5"/>
      <c r="BZ674" s="5"/>
      <c r="CA674" s="5"/>
      <c r="CB674" s="5"/>
      <c r="CC674" s="6"/>
      <c r="CD674" s="6"/>
      <c r="CE674" s="6"/>
      <c r="CF674" s="6"/>
    </row>
    <row r="675" spans="1:84" x14ac:dyDescent="0.25">
      <c r="A675" s="1"/>
      <c r="B675" s="5"/>
      <c r="C675" s="5"/>
      <c r="D675" s="5"/>
      <c r="E675" s="5"/>
      <c r="F675" s="18"/>
      <c r="G675" s="5"/>
      <c r="H675" s="17"/>
      <c r="I675" s="5"/>
      <c r="J675" s="5"/>
      <c r="K675" s="5"/>
      <c r="L675" s="5"/>
      <c r="M675" s="5"/>
      <c r="N675" s="5"/>
      <c r="O675" s="5"/>
      <c r="P675" s="368"/>
      <c r="Q675" s="362"/>
      <c r="R675" s="362"/>
      <c r="S675" s="362"/>
      <c r="T675" s="362"/>
      <c r="U675" s="362"/>
      <c r="V675" s="362"/>
      <c r="W675" s="362"/>
      <c r="X675" s="362"/>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6"/>
      <c r="CD675" s="6"/>
      <c r="CE675" s="6"/>
      <c r="CF675" s="6"/>
    </row>
    <row r="676" spans="1:84" x14ac:dyDescent="0.25">
      <c r="A676" s="1"/>
      <c r="B676" s="5"/>
      <c r="C676" s="5"/>
      <c r="D676" s="5"/>
      <c r="E676" s="5"/>
      <c r="F676" s="18"/>
      <c r="G676" s="5"/>
      <c r="H676" s="17"/>
      <c r="I676" s="5"/>
      <c r="J676" s="5"/>
      <c r="K676" s="5"/>
      <c r="L676" s="5"/>
      <c r="M676" s="5"/>
      <c r="N676" s="5"/>
      <c r="O676" s="5"/>
      <c r="P676" s="368"/>
      <c r="Q676" s="362"/>
      <c r="R676" s="362"/>
      <c r="S676" s="362"/>
      <c r="T676" s="362"/>
      <c r="U676" s="362"/>
      <c r="V676" s="362"/>
      <c r="W676" s="362"/>
      <c r="X676" s="362"/>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5"/>
      <c r="BV676" s="5"/>
      <c r="BW676" s="5"/>
      <c r="BX676" s="5"/>
      <c r="BY676" s="5"/>
      <c r="BZ676" s="5"/>
      <c r="CA676" s="5"/>
      <c r="CB676" s="5"/>
      <c r="CC676" s="6"/>
      <c r="CD676" s="6"/>
      <c r="CE676" s="6"/>
      <c r="CF676" s="6"/>
    </row>
    <row r="677" spans="1:84" x14ac:dyDescent="0.25">
      <c r="A677" s="1"/>
      <c r="B677" s="5"/>
      <c r="C677" s="5"/>
      <c r="D677" s="5"/>
      <c r="E677" s="5"/>
      <c r="F677" s="18"/>
      <c r="G677" s="5"/>
      <c r="H677" s="17"/>
      <c r="I677" s="5"/>
      <c r="J677" s="5"/>
      <c r="K677" s="5"/>
      <c r="L677" s="5"/>
      <c r="M677" s="5"/>
      <c r="N677" s="5"/>
      <c r="O677" s="5"/>
      <c r="P677" s="368"/>
      <c r="Q677" s="362"/>
      <c r="R677" s="362"/>
      <c r="S677" s="362"/>
      <c r="T677" s="362"/>
      <c r="U677" s="362"/>
      <c r="V677" s="362"/>
      <c r="W677" s="362"/>
      <c r="X677" s="362"/>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L677" s="5"/>
      <c r="BM677" s="5"/>
      <c r="BN677" s="5"/>
      <c r="BO677" s="5"/>
      <c r="BP677" s="5"/>
      <c r="BQ677" s="5"/>
      <c r="BR677" s="5"/>
      <c r="BS677" s="5"/>
      <c r="BT677" s="5"/>
      <c r="BU677" s="5"/>
      <c r="BV677" s="5"/>
      <c r="BW677" s="5"/>
      <c r="BX677" s="5"/>
      <c r="BY677" s="5"/>
      <c r="BZ677" s="5"/>
      <c r="CA677" s="5"/>
      <c r="CB677" s="5"/>
      <c r="CC677" s="6"/>
      <c r="CD677" s="6"/>
      <c r="CE677" s="6"/>
      <c r="CF677" s="6"/>
    </row>
    <row r="678" spans="1:84" x14ac:dyDescent="0.25">
      <c r="A678" s="1"/>
      <c r="B678" s="5"/>
      <c r="C678" s="5"/>
      <c r="D678" s="5"/>
      <c r="E678" s="5"/>
      <c r="F678" s="18"/>
      <c r="G678" s="5"/>
      <c r="H678" s="17"/>
      <c r="I678" s="5"/>
      <c r="J678" s="5"/>
      <c r="K678" s="5"/>
      <c r="L678" s="5"/>
      <c r="M678" s="5"/>
      <c r="N678" s="5"/>
      <c r="O678" s="5"/>
      <c r="P678" s="368"/>
      <c r="Q678" s="362"/>
      <c r="R678" s="362"/>
      <c r="S678" s="362"/>
      <c r="T678" s="362"/>
      <c r="U678" s="362"/>
      <c r="V678" s="362"/>
      <c r="W678" s="362"/>
      <c r="X678" s="362"/>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5"/>
      <c r="BR678" s="5"/>
      <c r="BS678" s="5"/>
      <c r="BT678" s="5"/>
      <c r="BU678" s="5"/>
      <c r="BV678" s="5"/>
      <c r="BW678" s="5"/>
      <c r="BX678" s="5"/>
      <c r="BY678" s="5"/>
      <c r="BZ678" s="5"/>
      <c r="CA678" s="5"/>
      <c r="CB678" s="5"/>
      <c r="CC678" s="6"/>
      <c r="CD678" s="6"/>
      <c r="CE678" s="6"/>
      <c r="CF678" s="6"/>
    </row>
    <row r="679" spans="1:84" x14ac:dyDescent="0.25">
      <c r="A679" s="1"/>
      <c r="B679" s="5"/>
      <c r="C679" s="5"/>
      <c r="D679" s="5"/>
      <c r="E679" s="5"/>
      <c r="F679" s="18"/>
      <c r="G679" s="5"/>
      <c r="H679" s="17"/>
      <c r="I679" s="5"/>
      <c r="J679" s="5"/>
      <c r="K679" s="5"/>
      <c r="L679" s="5"/>
      <c r="M679" s="5"/>
      <c r="N679" s="5"/>
      <c r="O679" s="5"/>
      <c r="P679" s="368"/>
      <c r="Q679" s="362"/>
      <c r="R679" s="362"/>
      <c r="S679" s="362"/>
      <c r="T679" s="362"/>
      <c r="U679" s="362"/>
      <c r="V679" s="362"/>
      <c r="W679" s="362"/>
      <c r="X679" s="362"/>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5"/>
      <c r="BR679" s="5"/>
      <c r="BS679" s="5"/>
      <c r="BT679" s="5"/>
      <c r="BU679" s="5"/>
      <c r="BV679" s="5"/>
      <c r="BW679" s="5"/>
      <c r="BX679" s="5"/>
      <c r="BY679" s="5"/>
      <c r="BZ679" s="5"/>
      <c r="CA679" s="5"/>
      <c r="CB679" s="5"/>
      <c r="CC679" s="6"/>
      <c r="CD679" s="6"/>
      <c r="CE679" s="6"/>
      <c r="CF679" s="6"/>
    </row>
    <row r="680" spans="1:84" x14ac:dyDescent="0.25">
      <c r="A680" s="1"/>
      <c r="B680" s="5"/>
      <c r="C680" s="5"/>
      <c r="D680" s="5"/>
      <c r="E680" s="5"/>
      <c r="F680" s="18"/>
      <c r="G680" s="5"/>
      <c r="H680" s="17"/>
      <c r="I680" s="5"/>
      <c r="J680" s="5"/>
      <c r="K680" s="5"/>
      <c r="L680" s="5"/>
      <c r="M680" s="5"/>
      <c r="N680" s="5"/>
      <c r="O680" s="5"/>
      <c r="P680" s="368"/>
      <c r="Q680" s="362"/>
      <c r="R680" s="362"/>
      <c r="S680" s="362"/>
      <c r="T680" s="362"/>
      <c r="U680" s="362"/>
      <c r="V680" s="362"/>
      <c r="W680" s="362"/>
      <c r="X680" s="362"/>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c r="BU680" s="5"/>
      <c r="BV680" s="5"/>
      <c r="BW680" s="5"/>
      <c r="BX680" s="5"/>
      <c r="BY680" s="5"/>
      <c r="BZ680" s="5"/>
      <c r="CA680" s="5"/>
      <c r="CB680" s="5"/>
      <c r="CC680" s="6"/>
      <c r="CD680" s="6"/>
      <c r="CE680" s="6"/>
      <c r="CF680" s="6"/>
    </row>
    <row r="681" spans="1:84" x14ac:dyDescent="0.25">
      <c r="A681" s="1"/>
      <c r="B681" s="5"/>
      <c r="C681" s="5"/>
      <c r="D681" s="5"/>
      <c r="E681" s="5"/>
      <c r="F681" s="18"/>
      <c r="G681" s="5"/>
      <c r="H681" s="17"/>
      <c r="I681" s="5"/>
      <c r="J681" s="5"/>
      <c r="K681" s="5"/>
      <c r="L681" s="5"/>
      <c r="M681" s="5"/>
      <c r="N681" s="5"/>
      <c r="O681" s="5"/>
      <c r="P681" s="368"/>
      <c r="Q681" s="362"/>
      <c r="R681" s="362"/>
      <c r="S681" s="362"/>
      <c r="T681" s="362"/>
      <c r="U681" s="362"/>
      <c r="V681" s="362"/>
      <c r="W681" s="362"/>
      <c r="X681" s="362"/>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5"/>
      <c r="BO681" s="5"/>
      <c r="BP681" s="5"/>
      <c r="BQ681" s="5"/>
      <c r="BR681" s="5"/>
      <c r="BS681" s="5"/>
      <c r="BT681" s="5"/>
      <c r="BU681" s="5"/>
      <c r="BV681" s="5"/>
      <c r="BW681" s="5"/>
      <c r="BX681" s="5"/>
      <c r="BY681" s="5"/>
      <c r="BZ681" s="5"/>
      <c r="CA681" s="5"/>
      <c r="CB681" s="5"/>
      <c r="CC681" s="6"/>
      <c r="CD681" s="6"/>
      <c r="CE681" s="6"/>
      <c r="CF681" s="6"/>
    </row>
    <row r="682" spans="1:84" x14ac:dyDescent="0.25">
      <c r="A682" s="1"/>
      <c r="B682" s="5"/>
      <c r="C682" s="5"/>
      <c r="D682" s="5"/>
      <c r="E682" s="5"/>
      <c r="F682" s="18"/>
      <c r="G682" s="5"/>
      <c r="H682" s="17"/>
      <c r="I682" s="5"/>
      <c r="J682" s="5"/>
      <c r="K682" s="5"/>
      <c r="L682" s="5"/>
      <c r="M682" s="5"/>
      <c r="N682" s="5"/>
      <c r="O682" s="5"/>
      <c r="P682" s="368"/>
      <c r="Q682" s="362"/>
      <c r="R682" s="362"/>
      <c r="S682" s="362"/>
      <c r="T682" s="362"/>
      <c r="U682" s="362"/>
      <c r="V682" s="362"/>
      <c r="W682" s="362"/>
      <c r="X682" s="362"/>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c r="CA682" s="5"/>
      <c r="CB682" s="5"/>
      <c r="CC682" s="6"/>
      <c r="CD682" s="6"/>
      <c r="CE682" s="6"/>
      <c r="CF682" s="6"/>
    </row>
    <row r="683" spans="1:84" x14ac:dyDescent="0.25">
      <c r="A683" s="1"/>
      <c r="B683" s="5"/>
      <c r="C683" s="5"/>
      <c r="D683" s="5"/>
      <c r="E683" s="5"/>
      <c r="F683" s="18"/>
      <c r="G683" s="5"/>
      <c r="H683" s="17"/>
      <c r="I683" s="5"/>
      <c r="J683" s="5"/>
      <c r="K683" s="5"/>
      <c r="L683" s="5"/>
      <c r="M683" s="5"/>
      <c r="N683" s="5"/>
      <c r="O683" s="5"/>
      <c r="P683" s="368"/>
      <c r="Q683" s="362"/>
      <c r="R683" s="362"/>
      <c r="S683" s="362"/>
      <c r="T683" s="362"/>
      <c r="U683" s="362"/>
      <c r="V683" s="362"/>
      <c r="W683" s="362"/>
      <c r="X683" s="362"/>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5"/>
      <c r="BT683" s="5"/>
      <c r="BU683" s="5"/>
      <c r="BV683" s="5"/>
      <c r="BW683" s="5"/>
      <c r="BX683" s="5"/>
      <c r="BY683" s="5"/>
      <c r="BZ683" s="5"/>
      <c r="CA683" s="5"/>
      <c r="CB683" s="5"/>
      <c r="CC683" s="6"/>
      <c r="CD683" s="6"/>
      <c r="CE683" s="6"/>
      <c r="CF683" s="6"/>
    </row>
    <row r="684" spans="1:84" x14ac:dyDescent="0.25">
      <c r="A684" s="1"/>
      <c r="B684" s="5"/>
      <c r="C684" s="5"/>
      <c r="D684" s="5"/>
      <c r="E684" s="5"/>
      <c r="F684" s="18"/>
      <c r="G684" s="5"/>
      <c r="H684" s="17"/>
      <c r="I684" s="5"/>
      <c r="J684" s="5"/>
      <c r="K684" s="5"/>
      <c r="L684" s="5"/>
      <c r="M684" s="5"/>
      <c r="N684" s="5"/>
      <c r="O684" s="5"/>
      <c r="P684" s="368"/>
      <c r="Q684" s="362"/>
      <c r="R684" s="362"/>
      <c r="S684" s="362"/>
      <c r="T684" s="362"/>
      <c r="U684" s="362"/>
      <c r="V684" s="362"/>
      <c r="W684" s="362"/>
      <c r="X684" s="362"/>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5"/>
      <c r="BT684" s="5"/>
      <c r="BU684" s="5"/>
      <c r="BV684" s="5"/>
      <c r="BW684" s="5"/>
      <c r="BX684" s="5"/>
      <c r="BY684" s="5"/>
      <c r="BZ684" s="5"/>
      <c r="CA684" s="5"/>
      <c r="CB684" s="5"/>
      <c r="CC684" s="6"/>
      <c r="CD684" s="6"/>
      <c r="CE684" s="6"/>
      <c r="CF684" s="6"/>
    </row>
    <row r="685" spans="1:84" x14ac:dyDescent="0.25">
      <c r="A685" s="1"/>
      <c r="B685" s="5"/>
      <c r="C685" s="5"/>
      <c r="D685" s="5"/>
      <c r="E685" s="5"/>
      <c r="F685" s="18"/>
      <c r="G685" s="5"/>
      <c r="H685" s="17"/>
      <c r="I685" s="5"/>
      <c r="J685" s="5"/>
      <c r="K685" s="5"/>
      <c r="L685" s="5"/>
      <c r="M685" s="5"/>
      <c r="N685" s="5"/>
      <c r="O685" s="5"/>
      <c r="P685" s="368"/>
      <c r="Q685" s="362"/>
      <c r="R685" s="362"/>
      <c r="S685" s="362"/>
      <c r="T685" s="362"/>
      <c r="U685" s="362"/>
      <c r="V685" s="362"/>
      <c r="W685" s="362"/>
      <c r="X685" s="362"/>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M685" s="5"/>
      <c r="BN685" s="5"/>
      <c r="BO685" s="5"/>
      <c r="BP685" s="5"/>
      <c r="BQ685" s="5"/>
      <c r="BR685" s="5"/>
      <c r="BS685" s="5"/>
      <c r="BT685" s="5"/>
      <c r="BU685" s="5"/>
      <c r="BV685" s="5"/>
      <c r="BW685" s="5"/>
      <c r="BX685" s="5"/>
      <c r="BY685" s="5"/>
      <c r="BZ685" s="5"/>
      <c r="CA685" s="5"/>
      <c r="CB685" s="5"/>
      <c r="CC685" s="6"/>
      <c r="CD685" s="6"/>
      <c r="CE685" s="6"/>
      <c r="CF685" s="6"/>
    </row>
    <row r="686" spans="1:84" x14ac:dyDescent="0.25">
      <c r="A686" s="1"/>
      <c r="B686" s="5"/>
      <c r="C686" s="5"/>
      <c r="D686" s="5"/>
      <c r="E686" s="5"/>
      <c r="F686" s="18"/>
      <c r="G686" s="5"/>
      <c r="H686" s="17"/>
      <c r="I686" s="5"/>
      <c r="J686" s="5"/>
      <c r="K686" s="5"/>
      <c r="L686" s="5"/>
      <c r="M686" s="5"/>
      <c r="N686" s="5"/>
      <c r="O686" s="5"/>
      <c r="P686" s="368"/>
      <c r="Q686" s="362"/>
      <c r="R686" s="362"/>
      <c r="S686" s="362"/>
      <c r="T686" s="362"/>
      <c r="U686" s="362"/>
      <c r="V686" s="362"/>
      <c r="W686" s="362"/>
      <c r="X686" s="362"/>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5"/>
      <c r="BO686" s="5"/>
      <c r="BP686" s="5"/>
      <c r="BQ686" s="5"/>
      <c r="BR686" s="5"/>
      <c r="BS686" s="5"/>
      <c r="BT686" s="5"/>
      <c r="BU686" s="5"/>
      <c r="BV686" s="5"/>
      <c r="BW686" s="5"/>
      <c r="BX686" s="5"/>
      <c r="BY686" s="5"/>
      <c r="BZ686" s="5"/>
      <c r="CA686" s="5"/>
      <c r="CB686" s="5"/>
      <c r="CC686" s="6"/>
      <c r="CD686" s="6"/>
      <c r="CE686" s="6"/>
      <c r="CF686" s="6"/>
    </row>
    <row r="687" spans="1:84" x14ac:dyDescent="0.25">
      <c r="A687" s="1"/>
      <c r="B687" s="5"/>
      <c r="C687" s="5"/>
      <c r="D687" s="5"/>
      <c r="E687" s="5"/>
      <c r="F687" s="18"/>
      <c r="G687" s="5"/>
      <c r="H687" s="17"/>
      <c r="I687" s="5"/>
      <c r="J687" s="5"/>
      <c r="K687" s="5"/>
      <c r="L687" s="5"/>
      <c r="M687" s="5"/>
      <c r="N687" s="5"/>
      <c r="O687" s="5"/>
      <c r="P687" s="368"/>
      <c r="Q687" s="362"/>
      <c r="R687" s="362"/>
      <c r="S687" s="362"/>
      <c r="T687" s="362"/>
      <c r="U687" s="362"/>
      <c r="V687" s="362"/>
      <c r="W687" s="362"/>
      <c r="X687" s="362"/>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M687" s="5"/>
      <c r="BN687" s="5"/>
      <c r="BO687" s="5"/>
      <c r="BP687" s="5"/>
      <c r="BQ687" s="5"/>
      <c r="BR687" s="5"/>
      <c r="BS687" s="5"/>
      <c r="BT687" s="5"/>
      <c r="BU687" s="5"/>
      <c r="BV687" s="5"/>
      <c r="BW687" s="5"/>
      <c r="BX687" s="5"/>
      <c r="BY687" s="5"/>
      <c r="BZ687" s="5"/>
      <c r="CA687" s="5"/>
      <c r="CB687" s="5"/>
      <c r="CC687" s="6"/>
      <c r="CD687" s="6"/>
      <c r="CE687" s="6"/>
      <c r="CF687" s="6"/>
    </row>
    <row r="688" spans="1:84" x14ac:dyDescent="0.25">
      <c r="A688" s="1"/>
      <c r="B688" s="5"/>
      <c r="C688" s="5"/>
      <c r="D688" s="5"/>
      <c r="E688" s="5"/>
      <c r="F688" s="18"/>
      <c r="G688" s="5"/>
      <c r="H688" s="17"/>
      <c r="I688" s="5"/>
      <c r="J688" s="5"/>
      <c r="K688" s="5"/>
      <c r="L688" s="5"/>
      <c r="M688" s="5"/>
      <c r="N688" s="5"/>
      <c r="O688" s="5"/>
      <c r="P688" s="368"/>
      <c r="Q688" s="362"/>
      <c r="R688" s="362"/>
      <c r="S688" s="362"/>
      <c r="T688" s="362"/>
      <c r="U688" s="362"/>
      <c r="V688" s="362"/>
      <c r="W688" s="362"/>
      <c r="X688" s="362"/>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Q688" s="5"/>
      <c r="BR688" s="5"/>
      <c r="BS688" s="5"/>
      <c r="BT688" s="5"/>
      <c r="BU688" s="5"/>
      <c r="BV688" s="5"/>
      <c r="BW688" s="5"/>
      <c r="BX688" s="5"/>
      <c r="BY688" s="5"/>
      <c r="BZ688" s="5"/>
      <c r="CA688" s="5"/>
      <c r="CB688" s="5"/>
      <c r="CC688" s="6"/>
      <c r="CD688" s="6"/>
      <c r="CE688" s="6"/>
      <c r="CF688" s="6"/>
    </row>
    <row r="689" spans="1:84" x14ac:dyDescent="0.25">
      <c r="A689" s="1"/>
      <c r="B689" s="5"/>
      <c r="C689" s="5"/>
      <c r="D689" s="5"/>
      <c r="E689" s="5"/>
      <c r="F689" s="18"/>
      <c r="G689" s="5"/>
      <c r="H689" s="17"/>
      <c r="I689" s="5"/>
      <c r="J689" s="5"/>
      <c r="K689" s="5"/>
      <c r="L689" s="5"/>
      <c r="M689" s="5"/>
      <c r="N689" s="5"/>
      <c r="O689" s="5"/>
      <c r="P689" s="368"/>
      <c r="Q689" s="362"/>
      <c r="R689" s="362"/>
      <c r="S689" s="362"/>
      <c r="T689" s="362"/>
      <c r="U689" s="362"/>
      <c r="V689" s="362"/>
      <c r="W689" s="362"/>
      <c r="X689" s="362"/>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L689" s="5"/>
      <c r="BM689" s="5"/>
      <c r="BN689" s="5"/>
      <c r="BO689" s="5"/>
      <c r="BP689" s="5"/>
      <c r="BQ689" s="5"/>
      <c r="BR689" s="5"/>
      <c r="BS689" s="5"/>
      <c r="BT689" s="5"/>
      <c r="BU689" s="5"/>
      <c r="BV689" s="5"/>
      <c r="BW689" s="5"/>
      <c r="BX689" s="5"/>
      <c r="BY689" s="5"/>
      <c r="BZ689" s="5"/>
      <c r="CA689" s="5"/>
      <c r="CB689" s="5"/>
      <c r="CC689" s="6"/>
      <c r="CD689" s="6"/>
      <c r="CE689" s="6"/>
      <c r="CF689" s="6"/>
    </row>
    <row r="690" spans="1:84" x14ac:dyDescent="0.25">
      <c r="A690" s="1"/>
      <c r="B690" s="5"/>
      <c r="C690" s="5"/>
      <c r="D690" s="5"/>
      <c r="E690" s="5"/>
      <c r="F690" s="18"/>
      <c r="G690" s="5"/>
      <c r="H690" s="17"/>
      <c r="I690" s="5"/>
      <c r="J690" s="5"/>
      <c r="K690" s="5"/>
      <c r="L690" s="5"/>
      <c r="M690" s="5"/>
      <c r="N690" s="5"/>
      <c r="O690" s="5"/>
      <c r="P690" s="368"/>
      <c r="Q690" s="362"/>
      <c r="R690" s="362"/>
      <c r="S690" s="362"/>
      <c r="T690" s="362"/>
      <c r="U690" s="362"/>
      <c r="V690" s="362"/>
      <c r="W690" s="362"/>
      <c r="X690" s="362"/>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5"/>
      <c r="BN690" s="5"/>
      <c r="BO690" s="5"/>
      <c r="BP690" s="5"/>
      <c r="BQ690" s="5"/>
      <c r="BR690" s="5"/>
      <c r="BS690" s="5"/>
      <c r="BT690" s="5"/>
      <c r="BU690" s="5"/>
      <c r="BV690" s="5"/>
      <c r="BW690" s="5"/>
      <c r="BX690" s="5"/>
      <c r="BY690" s="5"/>
      <c r="BZ690" s="5"/>
      <c r="CA690" s="5"/>
      <c r="CB690" s="5"/>
      <c r="CC690" s="6"/>
      <c r="CD690" s="6"/>
      <c r="CE690" s="6"/>
      <c r="CF690" s="6"/>
    </row>
    <row r="691" spans="1:84" x14ac:dyDescent="0.25">
      <c r="A691" s="1"/>
      <c r="B691" s="5"/>
      <c r="C691" s="5"/>
      <c r="D691" s="5"/>
      <c r="E691" s="5"/>
      <c r="F691" s="18"/>
      <c r="G691" s="5"/>
      <c r="H691" s="17"/>
      <c r="I691" s="5"/>
      <c r="J691" s="5"/>
      <c r="K691" s="5"/>
      <c r="L691" s="5"/>
      <c r="M691" s="5"/>
      <c r="N691" s="5"/>
      <c r="O691" s="5"/>
      <c r="P691" s="368"/>
      <c r="Q691" s="362"/>
      <c r="R691" s="362"/>
      <c r="S691" s="362"/>
      <c r="T691" s="362"/>
      <c r="U691" s="362"/>
      <c r="V691" s="362"/>
      <c r="W691" s="362"/>
      <c r="X691" s="362"/>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5"/>
      <c r="BV691" s="5"/>
      <c r="BW691" s="5"/>
      <c r="BX691" s="5"/>
      <c r="BY691" s="5"/>
      <c r="BZ691" s="5"/>
      <c r="CA691" s="5"/>
      <c r="CB691" s="5"/>
      <c r="CC691" s="6"/>
      <c r="CD691" s="6"/>
      <c r="CE691" s="6"/>
      <c r="CF691" s="6"/>
    </row>
    <row r="692" spans="1:84" x14ac:dyDescent="0.25">
      <c r="A692" s="1"/>
      <c r="B692" s="5"/>
      <c r="C692" s="5"/>
      <c r="D692" s="5"/>
      <c r="E692" s="5"/>
      <c r="F692" s="18"/>
      <c r="G692" s="5"/>
      <c r="H692" s="17"/>
      <c r="I692" s="5"/>
      <c r="J692" s="5"/>
      <c r="K692" s="5"/>
      <c r="L692" s="5"/>
      <c r="M692" s="5"/>
      <c r="N692" s="5"/>
      <c r="O692" s="5"/>
      <c r="P692" s="368"/>
      <c r="Q692" s="362"/>
      <c r="R692" s="362"/>
      <c r="S692" s="362"/>
      <c r="T692" s="362"/>
      <c r="U692" s="362"/>
      <c r="V692" s="362"/>
      <c r="W692" s="362"/>
      <c r="X692" s="362"/>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5"/>
      <c r="BN692" s="5"/>
      <c r="BO692" s="5"/>
      <c r="BP692" s="5"/>
      <c r="BQ692" s="5"/>
      <c r="BR692" s="5"/>
      <c r="BS692" s="5"/>
      <c r="BT692" s="5"/>
      <c r="BU692" s="5"/>
      <c r="BV692" s="5"/>
      <c r="BW692" s="5"/>
      <c r="BX692" s="5"/>
      <c r="BY692" s="5"/>
      <c r="BZ692" s="5"/>
      <c r="CA692" s="5"/>
      <c r="CB692" s="5"/>
      <c r="CC692" s="6"/>
      <c r="CD692" s="6"/>
      <c r="CE692" s="6"/>
      <c r="CF692" s="6"/>
    </row>
    <row r="693" spans="1:84" x14ac:dyDescent="0.25">
      <c r="A693" s="1"/>
      <c r="B693" s="5"/>
      <c r="C693" s="5"/>
      <c r="D693" s="5"/>
      <c r="E693" s="5"/>
      <c r="F693" s="18"/>
      <c r="G693" s="5"/>
      <c r="H693" s="17"/>
      <c r="I693" s="5"/>
      <c r="J693" s="5"/>
      <c r="K693" s="5"/>
      <c r="L693" s="5"/>
      <c r="M693" s="5"/>
      <c r="N693" s="5"/>
      <c r="O693" s="5"/>
      <c r="P693" s="368"/>
      <c r="Q693" s="362"/>
      <c r="R693" s="362"/>
      <c r="S693" s="362"/>
      <c r="T693" s="362"/>
      <c r="U693" s="362"/>
      <c r="V693" s="362"/>
      <c r="W693" s="362"/>
      <c r="X693" s="362"/>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5"/>
      <c r="BN693" s="5"/>
      <c r="BO693" s="5"/>
      <c r="BP693" s="5"/>
      <c r="BQ693" s="5"/>
      <c r="BR693" s="5"/>
      <c r="BS693" s="5"/>
      <c r="BT693" s="5"/>
      <c r="BU693" s="5"/>
      <c r="BV693" s="5"/>
      <c r="BW693" s="5"/>
      <c r="BX693" s="5"/>
      <c r="BY693" s="5"/>
      <c r="BZ693" s="5"/>
      <c r="CA693" s="5"/>
      <c r="CB693" s="5"/>
      <c r="CC693" s="6"/>
      <c r="CD693" s="6"/>
      <c r="CE693" s="6"/>
      <c r="CF693" s="6"/>
    </row>
    <row r="694" spans="1:84" x14ac:dyDescent="0.25">
      <c r="A694" s="1"/>
      <c r="B694" s="5"/>
      <c r="C694" s="5"/>
      <c r="D694" s="5"/>
      <c r="E694" s="5"/>
      <c r="F694" s="18"/>
      <c r="G694" s="5"/>
      <c r="H694" s="17"/>
      <c r="I694" s="5"/>
      <c r="J694" s="5"/>
      <c r="K694" s="5"/>
      <c r="L694" s="5"/>
      <c r="M694" s="5"/>
      <c r="N694" s="5"/>
      <c r="O694" s="5"/>
      <c r="P694" s="368"/>
      <c r="Q694" s="362"/>
      <c r="R694" s="362"/>
      <c r="S694" s="362"/>
      <c r="T694" s="362"/>
      <c r="U694" s="362"/>
      <c r="V694" s="362"/>
      <c r="W694" s="362"/>
      <c r="X694" s="362"/>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5"/>
      <c r="BV694" s="5"/>
      <c r="BW694" s="5"/>
      <c r="BX694" s="5"/>
      <c r="BY694" s="5"/>
      <c r="BZ694" s="5"/>
      <c r="CA694" s="5"/>
      <c r="CB694" s="5"/>
      <c r="CC694" s="6"/>
      <c r="CD694" s="6"/>
      <c r="CE694" s="6"/>
      <c r="CF694" s="6"/>
    </row>
    <row r="695" spans="1:84" x14ac:dyDescent="0.25">
      <c r="A695" s="1"/>
      <c r="B695" s="5"/>
      <c r="C695" s="5"/>
      <c r="D695" s="5"/>
      <c r="E695" s="5"/>
      <c r="F695" s="18"/>
      <c r="G695" s="5"/>
      <c r="H695" s="17"/>
      <c r="I695" s="5"/>
      <c r="J695" s="5"/>
      <c r="K695" s="5"/>
      <c r="L695" s="5"/>
      <c r="M695" s="5"/>
      <c r="N695" s="5"/>
      <c r="O695" s="5"/>
      <c r="P695" s="368"/>
      <c r="Q695" s="362"/>
      <c r="R695" s="362"/>
      <c r="S695" s="362"/>
      <c r="T695" s="362"/>
      <c r="U695" s="362"/>
      <c r="V695" s="362"/>
      <c r="W695" s="362"/>
      <c r="X695" s="362"/>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5"/>
      <c r="BN695" s="5"/>
      <c r="BO695" s="5"/>
      <c r="BP695" s="5"/>
      <c r="BQ695" s="5"/>
      <c r="BR695" s="5"/>
      <c r="BS695" s="5"/>
      <c r="BT695" s="5"/>
      <c r="BU695" s="5"/>
      <c r="BV695" s="5"/>
      <c r="BW695" s="5"/>
      <c r="BX695" s="5"/>
      <c r="BY695" s="5"/>
      <c r="BZ695" s="5"/>
      <c r="CA695" s="5"/>
      <c r="CB695" s="5"/>
      <c r="CC695" s="6"/>
      <c r="CD695" s="6"/>
      <c r="CE695" s="6"/>
      <c r="CF695" s="6"/>
    </row>
    <row r="696" spans="1:84" x14ac:dyDescent="0.25">
      <c r="A696" s="1"/>
      <c r="B696" s="5"/>
      <c r="C696" s="5"/>
      <c r="D696" s="5"/>
      <c r="E696" s="5"/>
      <c r="F696" s="18"/>
      <c r="G696" s="5"/>
      <c r="H696" s="17"/>
      <c r="I696" s="5"/>
      <c r="J696" s="5"/>
      <c r="K696" s="5"/>
      <c r="L696" s="5"/>
      <c r="M696" s="5"/>
      <c r="N696" s="5"/>
      <c r="O696" s="5"/>
      <c r="P696" s="368"/>
      <c r="Q696" s="362"/>
      <c r="R696" s="362"/>
      <c r="S696" s="362"/>
      <c r="T696" s="362"/>
      <c r="U696" s="362"/>
      <c r="V696" s="362"/>
      <c r="W696" s="362"/>
      <c r="X696" s="362"/>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c r="CA696" s="5"/>
      <c r="CB696" s="5"/>
      <c r="CC696" s="6"/>
      <c r="CD696" s="6"/>
      <c r="CE696" s="6"/>
      <c r="CF696" s="6"/>
    </row>
    <row r="697" spans="1:84" x14ac:dyDescent="0.25">
      <c r="A697" s="1"/>
      <c r="B697" s="5"/>
      <c r="C697" s="5"/>
      <c r="D697" s="5"/>
      <c r="E697" s="5"/>
      <c r="F697" s="18"/>
      <c r="G697" s="5"/>
      <c r="H697" s="17"/>
      <c r="I697" s="5"/>
      <c r="J697" s="5"/>
      <c r="K697" s="5"/>
      <c r="L697" s="5"/>
      <c r="M697" s="5"/>
      <c r="N697" s="5"/>
      <c r="O697" s="5"/>
      <c r="P697" s="368"/>
      <c r="Q697" s="362"/>
      <c r="R697" s="362"/>
      <c r="S697" s="362"/>
      <c r="T697" s="362"/>
      <c r="U697" s="362"/>
      <c r="V697" s="362"/>
      <c r="W697" s="362"/>
      <c r="X697" s="362"/>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c r="CA697" s="5"/>
      <c r="CB697" s="5"/>
      <c r="CC697" s="6"/>
      <c r="CD697" s="6"/>
      <c r="CE697" s="6"/>
      <c r="CF697" s="6"/>
    </row>
    <row r="698" spans="1:84" x14ac:dyDescent="0.25">
      <c r="A698" s="1"/>
      <c r="B698" s="5"/>
      <c r="C698" s="5"/>
      <c r="D698" s="5"/>
      <c r="E698" s="5"/>
      <c r="F698" s="18"/>
      <c r="G698" s="5"/>
      <c r="H698" s="17"/>
      <c r="I698" s="5"/>
      <c r="J698" s="5"/>
      <c r="K698" s="5"/>
      <c r="L698" s="5"/>
      <c r="M698" s="5"/>
      <c r="N698" s="5"/>
      <c r="O698" s="5"/>
      <c r="P698" s="368"/>
      <c r="Q698" s="362"/>
      <c r="R698" s="362"/>
      <c r="S698" s="362"/>
      <c r="T698" s="362"/>
      <c r="U698" s="362"/>
      <c r="V698" s="362"/>
      <c r="W698" s="362"/>
      <c r="X698" s="362"/>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c r="BX698" s="5"/>
      <c r="BY698" s="5"/>
      <c r="BZ698" s="5"/>
      <c r="CA698" s="5"/>
      <c r="CB698" s="5"/>
      <c r="CC698" s="6"/>
      <c r="CD698" s="6"/>
      <c r="CE698" s="6"/>
      <c r="CF698" s="6"/>
    </row>
    <row r="699" spans="1:84" x14ac:dyDescent="0.25">
      <c r="A699" s="1"/>
      <c r="B699" s="5"/>
      <c r="C699" s="5"/>
      <c r="D699" s="5"/>
      <c r="E699" s="5"/>
      <c r="F699" s="18"/>
      <c r="G699" s="5"/>
      <c r="H699" s="17"/>
      <c r="I699" s="5"/>
      <c r="J699" s="5"/>
      <c r="K699" s="5"/>
      <c r="L699" s="5"/>
      <c r="M699" s="5"/>
      <c r="N699" s="5"/>
      <c r="O699" s="5"/>
      <c r="P699" s="368"/>
      <c r="Q699" s="362"/>
      <c r="R699" s="362"/>
      <c r="S699" s="362"/>
      <c r="T699" s="362"/>
      <c r="U699" s="362"/>
      <c r="V699" s="362"/>
      <c r="W699" s="362"/>
      <c r="X699" s="362"/>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5"/>
      <c r="BN699" s="5"/>
      <c r="BO699" s="5"/>
      <c r="BP699" s="5"/>
      <c r="BQ699" s="5"/>
      <c r="BR699" s="5"/>
      <c r="BS699" s="5"/>
      <c r="BT699" s="5"/>
      <c r="BU699" s="5"/>
      <c r="BV699" s="5"/>
      <c r="BW699" s="5"/>
      <c r="BX699" s="5"/>
      <c r="BY699" s="5"/>
      <c r="BZ699" s="5"/>
      <c r="CA699" s="5"/>
      <c r="CB699" s="5"/>
      <c r="CC699" s="6"/>
      <c r="CD699" s="6"/>
      <c r="CE699" s="6"/>
      <c r="CF699" s="6"/>
    </row>
    <row r="700" spans="1:84" x14ac:dyDescent="0.25">
      <c r="A700" s="1"/>
      <c r="B700" s="5"/>
      <c r="C700" s="5"/>
      <c r="D700" s="5"/>
      <c r="E700" s="5"/>
      <c r="F700" s="18"/>
      <c r="G700" s="5"/>
      <c r="H700" s="17"/>
      <c r="I700" s="5"/>
      <c r="J700" s="5"/>
      <c r="K700" s="5"/>
      <c r="L700" s="5"/>
      <c r="M700" s="5"/>
      <c r="N700" s="5"/>
      <c r="O700" s="5"/>
      <c r="P700" s="368"/>
      <c r="Q700" s="362"/>
      <c r="R700" s="362"/>
      <c r="S700" s="362"/>
      <c r="T700" s="362"/>
      <c r="U700" s="362"/>
      <c r="V700" s="362"/>
      <c r="W700" s="362"/>
      <c r="X700" s="362"/>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5"/>
      <c r="BO700" s="5"/>
      <c r="BP700" s="5"/>
      <c r="BQ700" s="5"/>
      <c r="BR700" s="5"/>
      <c r="BS700" s="5"/>
      <c r="BT700" s="5"/>
      <c r="BU700" s="5"/>
      <c r="BV700" s="5"/>
      <c r="BW700" s="5"/>
      <c r="BX700" s="5"/>
      <c r="BY700" s="5"/>
      <c r="BZ700" s="5"/>
      <c r="CA700" s="5"/>
      <c r="CB700" s="5"/>
      <c r="CC700" s="6"/>
      <c r="CD700" s="6"/>
      <c r="CE700" s="6"/>
      <c r="CF700" s="6"/>
    </row>
    <row r="701" spans="1:84" x14ac:dyDescent="0.25">
      <c r="A701" s="1"/>
      <c r="B701" s="5"/>
      <c r="C701" s="5"/>
      <c r="D701" s="5"/>
      <c r="E701" s="5"/>
      <c r="F701" s="18"/>
      <c r="G701" s="5"/>
      <c r="H701" s="17"/>
      <c r="I701" s="5"/>
      <c r="J701" s="5"/>
      <c r="K701" s="5"/>
      <c r="L701" s="5"/>
      <c r="M701" s="5"/>
      <c r="N701" s="5"/>
      <c r="O701" s="5"/>
      <c r="P701" s="368"/>
      <c r="Q701" s="362"/>
      <c r="R701" s="362"/>
      <c r="S701" s="362"/>
      <c r="T701" s="362"/>
      <c r="U701" s="362"/>
      <c r="V701" s="362"/>
      <c r="W701" s="362"/>
      <c r="X701" s="362"/>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c r="BO701" s="5"/>
      <c r="BP701" s="5"/>
      <c r="BQ701" s="5"/>
      <c r="BR701" s="5"/>
      <c r="BS701" s="5"/>
      <c r="BT701" s="5"/>
      <c r="BU701" s="5"/>
      <c r="BV701" s="5"/>
      <c r="BW701" s="5"/>
      <c r="BX701" s="5"/>
      <c r="BY701" s="5"/>
      <c r="BZ701" s="5"/>
      <c r="CA701" s="5"/>
      <c r="CB701" s="5"/>
      <c r="CC701" s="6"/>
      <c r="CD701" s="6"/>
      <c r="CE701" s="6"/>
      <c r="CF701" s="6"/>
    </row>
    <row r="702" spans="1:84" x14ac:dyDescent="0.25">
      <c r="A702" s="1"/>
      <c r="B702" s="5"/>
      <c r="C702" s="5"/>
      <c r="D702" s="5"/>
      <c r="E702" s="5"/>
      <c r="F702" s="18"/>
      <c r="G702" s="5"/>
      <c r="H702" s="17"/>
      <c r="I702" s="5"/>
      <c r="J702" s="5"/>
      <c r="K702" s="5"/>
      <c r="L702" s="5"/>
      <c r="M702" s="5"/>
      <c r="N702" s="5"/>
      <c r="O702" s="5"/>
      <c r="P702" s="368"/>
      <c r="Q702" s="362"/>
      <c r="R702" s="362"/>
      <c r="S702" s="362"/>
      <c r="T702" s="362"/>
      <c r="U702" s="362"/>
      <c r="V702" s="362"/>
      <c r="W702" s="362"/>
      <c r="X702" s="362"/>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c r="CA702" s="5"/>
      <c r="CB702" s="5"/>
      <c r="CC702" s="6"/>
      <c r="CD702" s="6"/>
      <c r="CE702" s="6"/>
      <c r="CF702" s="6"/>
    </row>
    <row r="703" spans="1:84" x14ac:dyDescent="0.25">
      <c r="A703" s="1"/>
      <c r="B703" s="5"/>
      <c r="C703" s="5"/>
      <c r="D703" s="5"/>
      <c r="E703" s="5"/>
      <c r="F703" s="18"/>
      <c r="G703" s="5"/>
      <c r="H703" s="17"/>
      <c r="I703" s="5"/>
      <c r="J703" s="5"/>
      <c r="K703" s="5"/>
      <c r="L703" s="5"/>
      <c r="M703" s="5"/>
      <c r="N703" s="5"/>
      <c r="O703" s="5"/>
      <c r="P703" s="368"/>
      <c r="Q703" s="362"/>
      <c r="R703" s="362"/>
      <c r="S703" s="362"/>
      <c r="T703" s="362"/>
      <c r="U703" s="362"/>
      <c r="V703" s="362"/>
      <c r="W703" s="362"/>
      <c r="X703" s="362"/>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c r="BX703" s="5"/>
      <c r="BY703" s="5"/>
      <c r="BZ703" s="5"/>
      <c r="CA703" s="5"/>
      <c r="CB703" s="5"/>
      <c r="CC703" s="6"/>
      <c r="CD703" s="6"/>
      <c r="CE703" s="6"/>
      <c r="CF703" s="6"/>
    </row>
    <row r="704" spans="1:84" x14ac:dyDescent="0.25">
      <c r="A704" s="1"/>
      <c r="B704" s="5"/>
      <c r="C704" s="5"/>
      <c r="D704" s="5"/>
      <c r="E704" s="5"/>
      <c r="F704" s="18"/>
      <c r="G704" s="5"/>
      <c r="H704" s="17"/>
      <c r="I704" s="5"/>
      <c r="J704" s="5"/>
      <c r="K704" s="5"/>
      <c r="L704" s="5"/>
      <c r="M704" s="5"/>
      <c r="N704" s="5"/>
      <c r="O704" s="5"/>
      <c r="P704" s="368"/>
      <c r="Q704" s="362"/>
      <c r="R704" s="362"/>
      <c r="S704" s="362"/>
      <c r="T704" s="362"/>
      <c r="U704" s="362"/>
      <c r="V704" s="362"/>
      <c r="W704" s="362"/>
      <c r="X704" s="362"/>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c r="BX704" s="5"/>
      <c r="BY704" s="5"/>
      <c r="BZ704" s="5"/>
      <c r="CA704" s="5"/>
      <c r="CB704" s="5"/>
      <c r="CC704" s="6"/>
      <c r="CD704" s="6"/>
      <c r="CE704" s="6"/>
      <c r="CF704" s="6"/>
    </row>
    <row r="705" spans="1:84" x14ac:dyDescent="0.25">
      <c r="A705" s="1"/>
      <c r="B705" s="5"/>
      <c r="C705" s="5"/>
      <c r="D705" s="5"/>
      <c r="E705" s="5"/>
      <c r="F705" s="18"/>
      <c r="G705" s="5"/>
      <c r="H705" s="17"/>
      <c r="I705" s="5"/>
      <c r="J705" s="5"/>
      <c r="K705" s="5"/>
      <c r="L705" s="5"/>
      <c r="M705" s="5"/>
      <c r="N705" s="5"/>
      <c r="O705" s="5"/>
      <c r="P705" s="368"/>
      <c r="Q705" s="362"/>
      <c r="R705" s="362"/>
      <c r="S705" s="362"/>
      <c r="T705" s="362"/>
      <c r="U705" s="362"/>
      <c r="V705" s="362"/>
      <c r="W705" s="362"/>
      <c r="X705" s="362"/>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5"/>
      <c r="BO705" s="5"/>
      <c r="BP705" s="5"/>
      <c r="BQ705" s="5"/>
      <c r="BR705" s="5"/>
      <c r="BS705" s="5"/>
      <c r="BT705" s="5"/>
      <c r="BU705" s="5"/>
      <c r="BV705" s="5"/>
      <c r="BW705" s="5"/>
      <c r="BX705" s="5"/>
      <c r="BY705" s="5"/>
      <c r="BZ705" s="5"/>
      <c r="CA705" s="5"/>
      <c r="CB705" s="5"/>
      <c r="CC705" s="6"/>
      <c r="CD705" s="6"/>
      <c r="CE705" s="6"/>
      <c r="CF705" s="6"/>
    </row>
    <row r="706" spans="1:84" x14ac:dyDescent="0.25">
      <c r="A706" s="1"/>
      <c r="B706" s="5"/>
      <c r="C706" s="5"/>
      <c r="D706" s="5"/>
      <c r="E706" s="5"/>
      <c r="F706" s="18"/>
      <c r="G706" s="5"/>
      <c r="H706" s="17"/>
      <c r="I706" s="5"/>
      <c r="J706" s="5"/>
      <c r="K706" s="5"/>
      <c r="L706" s="5"/>
      <c r="M706" s="5"/>
      <c r="N706" s="5"/>
      <c r="O706" s="5"/>
      <c r="P706" s="368"/>
      <c r="Q706" s="362"/>
      <c r="R706" s="362"/>
      <c r="S706" s="362"/>
      <c r="T706" s="362"/>
      <c r="U706" s="362"/>
      <c r="V706" s="362"/>
      <c r="W706" s="362"/>
      <c r="X706" s="362"/>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c r="BT706" s="5"/>
      <c r="BU706" s="5"/>
      <c r="BV706" s="5"/>
      <c r="BW706" s="5"/>
      <c r="BX706" s="5"/>
      <c r="BY706" s="5"/>
      <c r="BZ706" s="5"/>
      <c r="CA706" s="5"/>
      <c r="CB706" s="5"/>
      <c r="CC706" s="6"/>
      <c r="CD706" s="6"/>
      <c r="CE706" s="6"/>
      <c r="CF706" s="6"/>
    </row>
    <row r="707" spans="1:84" x14ac:dyDescent="0.25">
      <c r="A707" s="1"/>
      <c r="B707" s="5"/>
      <c r="C707" s="5"/>
      <c r="D707" s="5"/>
      <c r="E707" s="5"/>
      <c r="F707" s="18"/>
      <c r="G707" s="5"/>
      <c r="H707" s="17"/>
      <c r="I707" s="5"/>
      <c r="J707" s="5"/>
      <c r="K707" s="5"/>
      <c r="L707" s="5"/>
      <c r="M707" s="5"/>
      <c r="N707" s="5"/>
      <c r="O707" s="5"/>
      <c r="P707" s="368"/>
      <c r="Q707" s="362"/>
      <c r="R707" s="362"/>
      <c r="S707" s="362"/>
      <c r="T707" s="362"/>
      <c r="U707" s="362"/>
      <c r="V707" s="362"/>
      <c r="W707" s="362"/>
      <c r="X707" s="362"/>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5"/>
      <c r="BN707" s="5"/>
      <c r="BO707" s="5"/>
      <c r="BP707" s="5"/>
      <c r="BQ707" s="5"/>
      <c r="BR707" s="5"/>
      <c r="BS707" s="5"/>
      <c r="BT707" s="5"/>
      <c r="BU707" s="5"/>
      <c r="BV707" s="5"/>
      <c r="BW707" s="5"/>
      <c r="BX707" s="5"/>
      <c r="BY707" s="5"/>
      <c r="BZ707" s="5"/>
      <c r="CA707" s="5"/>
      <c r="CB707" s="5"/>
      <c r="CC707" s="6"/>
      <c r="CD707" s="6"/>
      <c r="CE707" s="6"/>
      <c r="CF707" s="6"/>
    </row>
    <row r="708" spans="1:84" x14ac:dyDescent="0.25">
      <c r="A708" s="1"/>
      <c r="B708" s="5"/>
      <c r="C708" s="5"/>
      <c r="D708" s="5"/>
      <c r="E708" s="5"/>
      <c r="F708" s="18"/>
      <c r="G708" s="5"/>
      <c r="H708" s="17"/>
      <c r="I708" s="5"/>
      <c r="J708" s="5"/>
      <c r="K708" s="5"/>
      <c r="L708" s="5"/>
      <c r="M708" s="5"/>
      <c r="N708" s="5"/>
      <c r="O708" s="5"/>
      <c r="P708" s="368"/>
      <c r="Q708" s="362"/>
      <c r="R708" s="362"/>
      <c r="S708" s="362"/>
      <c r="T708" s="362"/>
      <c r="U708" s="362"/>
      <c r="V708" s="362"/>
      <c r="W708" s="362"/>
      <c r="X708" s="362"/>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5"/>
      <c r="BO708" s="5"/>
      <c r="BP708" s="5"/>
      <c r="BQ708" s="5"/>
      <c r="BR708" s="5"/>
      <c r="BS708" s="5"/>
      <c r="BT708" s="5"/>
      <c r="BU708" s="5"/>
      <c r="BV708" s="5"/>
      <c r="BW708" s="5"/>
      <c r="BX708" s="5"/>
      <c r="BY708" s="5"/>
      <c r="BZ708" s="5"/>
      <c r="CA708" s="5"/>
      <c r="CB708" s="5"/>
      <c r="CC708" s="6"/>
      <c r="CD708" s="6"/>
      <c r="CE708" s="6"/>
      <c r="CF708" s="6"/>
    </row>
    <row r="709" spans="1:84" x14ac:dyDescent="0.25">
      <c r="A709" s="1"/>
      <c r="B709" s="5"/>
      <c r="C709" s="5"/>
      <c r="D709" s="5"/>
      <c r="E709" s="5"/>
      <c r="F709" s="18"/>
      <c r="G709" s="5"/>
      <c r="H709" s="17"/>
      <c r="I709" s="5"/>
      <c r="J709" s="5"/>
      <c r="K709" s="5"/>
      <c r="L709" s="5"/>
      <c r="M709" s="5"/>
      <c r="N709" s="5"/>
      <c r="O709" s="5"/>
      <c r="P709" s="368"/>
      <c r="Q709" s="362"/>
      <c r="R709" s="362"/>
      <c r="S709" s="362"/>
      <c r="T709" s="362"/>
      <c r="U709" s="362"/>
      <c r="V709" s="362"/>
      <c r="W709" s="362"/>
      <c r="X709" s="362"/>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c r="BU709" s="5"/>
      <c r="BV709" s="5"/>
      <c r="BW709" s="5"/>
      <c r="BX709" s="5"/>
      <c r="BY709" s="5"/>
      <c r="BZ709" s="5"/>
      <c r="CA709" s="5"/>
      <c r="CB709" s="5"/>
      <c r="CC709" s="6"/>
      <c r="CD709" s="6"/>
      <c r="CE709" s="6"/>
      <c r="CF709" s="6"/>
    </row>
    <row r="710" spans="1:84" x14ac:dyDescent="0.25">
      <c r="A710" s="1"/>
      <c r="B710" s="5"/>
      <c r="C710" s="5"/>
      <c r="D710" s="5"/>
      <c r="E710" s="5"/>
      <c r="F710" s="18"/>
      <c r="G710" s="5"/>
      <c r="H710" s="17"/>
      <c r="I710" s="5"/>
      <c r="J710" s="5"/>
      <c r="K710" s="5"/>
      <c r="L710" s="5"/>
      <c r="M710" s="5"/>
      <c r="N710" s="5"/>
      <c r="O710" s="5"/>
      <c r="P710" s="368"/>
      <c r="Q710" s="362"/>
      <c r="R710" s="362"/>
      <c r="S710" s="362"/>
      <c r="T710" s="362"/>
      <c r="U710" s="362"/>
      <c r="V710" s="362"/>
      <c r="W710" s="362"/>
      <c r="X710" s="362"/>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c r="CA710" s="5"/>
      <c r="CB710" s="5"/>
      <c r="CC710" s="6"/>
      <c r="CD710" s="6"/>
      <c r="CE710" s="6"/>
      <c r="CF710" s="6"/>
    </row>
    <row r="711" spans="1:84" x14ac:dyDescent="0.25">
      <c r="A711" s="1"/>
      <c r="B711" s="5"/>
      <c r="C711" s="5"/>
      <c r="D711" s="5"/>
      <c r="E711" s="5"/>
      <c r="F711" s="18"/>
      <c r="G711" s="5"/>
      <c r="H711" s="17"/>
      <c r="I711" s="5"/>
      <c r="J711" s="5"/>
      <c r="K711" s="5"/>
      <c r="L711" s="5"/>
      <c r="M711" s="5"/>
      <c r="N711" s="5"/>
      <c r="O711" s="5"/>
      <c r="P711" s="368"/>
      <c r="Q711" s="362"/>
      <c r="R711" s="362"/>
      <c r="S711" s="362"/>
      <c r="T711" s="362"/>
      <c r="U711" s="362"/>
      <c r="V711" s="362"/>
      <c r="W711" s="362"/>
      <c r="X711" s="362"/>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6"/>
      <c r="CD711" s="6"/>
      <c r="CE711" s="6"/>
      <c r="CF711" s="6"/>
    </row>
    <row r="712" spans="1:84" x14ac:dyDescent="0.25">
      <c r="A712" s="1"/>
      <c r="B712" s="5"/>
      <c r="C712" s="5"/>
      <c r="D712" s="5"/>
      <c r="E712" s="5"/>
      <c r="F712" s="18"/>
      <c r="G712" s="5"/>
      <c r="H712" s="17"/>
      <c r="I712" s="5"/>
      <c r="J712" s="5"/>
      <c r="K712" s="5"/>
      <c r="L712" s="5"/>
      <c r="M712" s="5"/>
      <c r="N712" s="5"/>
      <c r="O712" s="5"/>
      <c r="P712" s="368"/>
      <c r="Q712" s="362"/>
      <c r="R712" s="362"/>
      <c r="S712" s="362"/>
      <c r="T712" s="362"/>
      <c r="U712" s="362"/>
      <c r="V712" s="362"/>
      <c r="W712" s="362"/>
      <c r="X712" s="362"/>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c r="BX712" s="5"/>
      <c r="BY712" s="5"/>
      <c r="BZ712" s="5"/>
      <c r="CA712" s="5"/>
      <c r="CB712" s="5"/>
      <c r="CC712" s="6"/>
      <c r="CD712" s="6"/>
      <c r="CE712" s="6"/>
      <c r="CF712" s="6"/>
    </row>
    <row r="713" spans="1:84" x14ac:dyDescent="0.25">
      <c r="A713" s="1"/>
      <c r="B713" s="5"/>
      <c r="C713" s="5"/>
      <c r="D713" s="5"/>
      <c r="E713" s="5"/>
      <c r="F713" s="18"/>
      <c r="G713" s="5"/>
      <c r="H713" s="17"/>
      <c r="I713" s="5"/>
      <c r="J713" s="5"/>
      <c r="K713" s="5"/>
      <c r="L713" s="5"/>
      <c r="M713" s="5"/>
      <c r="N713" s="5"/>
      <c r="O713" s="5"/>
      <c r="P713" s="368"/>
      <c r="Q713" s="362"/>
      <c r="R713" s="362"/>
      <c r="S713" s="362"/>
      <c r="T713" s="362"/>
      <c r="U713" s="362"/>
      <c r="V713" s="362"/>
      <c r="W713" s="362"/>
      <c r="X713" s="362"/>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5"/>
      <c r="BO713" s="5"/>
      <c r="BP713" s="5"/>
      <c r="BQ713" s="5"/>
      <c r="BR713" s="5"/>
      <c r="BS713" s="5"/>
      <c r="BT713" s="5"/>
      <c r="BU713" s="5"/>
      <c r="BV713" s="5"/>
      <c r="BW713" s="5"/>
      <c r="BX713" s="5"/>
      <c r="BY713" s="5"/>
      <c r="BZ713" s="5"/>
      <c r="CA713" s="5"/>
      <c r="CB713" s="5"/>
      <c r="CC713" s="6"/>
      <c r="CD713" s="6"/>
      <c r="CE713" s="6"/>
      <c r="CF713" s="6"/>
    </row>
    <row r="714" spans="1:84" x14ac:dyDescent="0.25">
      <c r="A714" s="1"/>
      <c r="B714" s="5"/>
      <c r="C714" s="5"/>
      <c r="D714" s="5"/>
      <c r="E714" s="5"/>
      <c r="F714" s="18"/>
      <c r="G714" s="5"/>
      <c r="H714" s="17"/>
      <c r="I714" s="5"/>
      <c r="J714" s="5"/>
      <c r="K714" s="5"/>
      <c r="L714" s="5"/>
      <c r="M714" s="5"/>
      <c r="N714" s="5"/>
      <c r="O714" s="5"/>
      <c r="P714" s="368"/>
      <c r="Q714" s="362"/>
      <c r="R714" s="362"/>
      <c r="S714" s="362"/>
      <c r="T714" s="362"/>
      <c r="U714" s="362"/>
      <c r="V714" s="362"/>
      <c r="W714" s="362"/>
      <c r="X714" s="362"/>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6"/>
      <c r="CD714" s="6"/>
      <c r="CE714" s="6"/>
      <c r="CF714" s="6"/>
    </row>
    <row r="715" spans="1:84" x14ac:dyDescent="0.25">
      <c r="A715" s="1"/>
      <c r="B715" s="5"/>
      <c r="C715" s="5"/>
      <c r="D715" s="5"/>
      <c r="E715" s="5"/>
      <c r="F715" s="18"/>
      <c r="G715" s="5"/>
      <c r="H715" s="17"/>
      <c r="I715" s="5"/>
      <c r="J715" s="5"/>
      <c r="K715" s="5"/>
      <c r="L715" s="5"/>
      <c r="M715" s="5"/>
      <c r="N715" s="5"/>
      <c r="O715" s="5"/>
      <c r="P715" s="368"/>
      <c r="Q715" s="362"/>
      <c r="R715" s="362"/>
      <c r="S715" s="362"/>
      <c r="T715" s="362"/>
      <c r="U715" s="362"/>
      <c r="V715" s="362"/>
      <c r="W715" s="362"/>
      <c r="X715" s="362"/>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c r="CA715" s="5"/>
      <c r="CB715" s="5"/>
      <c r="CC715" s="6"/>
      <c r="CD715" s="6"/>
      <c r="CE715" s="6"/>
      <c r="CF715" s="6"/>
    </row>
    <row r="716" spans="1:84" x14ac:dyDescent="0.25">
      <c r="A716" s="1"/>
      <c r="B716" s="5"/>
      <c r="C716" s="5"/>
      <c r="D716" s="5"/>
      <c r="E716" s="5"/>
      <c r="F716" s="18"/>
      <c r="G716" s="5"/>
      <c r="H716" s="17"/>
      <c r="I716" s="5"/>
      <c r="J716" s="5"/>
      <c r="K716" s="5"/>
      <c r="L716" s="5"/>
      <c r="M716" s="5"/>
      <c r="N716" s="5"/>
      <c r="O716" s="5"/>
      <c r="P716" s="368"/>
      <c r="Q716" s="362"/>
      <c r="R716" s="362"/>
      <c r="S716" s="362"/>
      <c r="T716" s="362"/>
      <c r="U716" s="362"/>
      <c r="V716" s="362"/>
      <c r="W716" s="362"/>
      <c r="X716" s="362"/>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c r="CA716" s="5"/>
      <c r="CB716" s="5"/>
      <c r="CC716" s="6"/>
      <c r="CD716" s="6"/>
      <c r="CE716" s="6"/>
      <c r="CF716" s="6"/>
    </row>
    <row r="717" spans="1:84" x14ac:dyDescent="0.25">
      <c r="A717" s="1"/>
      <c r="B717" s="5"/>
      <c r="C717" s="5"/>
      <c r="D717" s="5"/>
      <c r="E717" s="5"/>
      <c r="F717" s="18"/>
      <c r="G717" s="5"/>
      <c r="H717" s="17"/>
      <c r="I717" s="5"/>
      <c r="J717" s="5"/>
      <c r="K717" s="5"/>
      <c r="L717" s="5"/>
      <c r="M717" s="5"/>
      <c r="N717" s="5"/>
      <c r="O717" s="5"/>
      <c r="P717" s="368"/>
      <c r="Q717" s="362"/>
      <c r="R717" s="362"/>
      <c r="S717" s="362"/>
      <c r="T717" s="362"/>
      <c r="U717" s="362"/>
      <c r="V717" s="362"/>
      <c r="W717" s="362"/>
      <c r="X717" s="362"/>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c r="BX717" s="5"/>
      <c r="BY717" s="5"/>
      <c r="BZ717" s="5"/>
      <c r="CA717" s="5"/>
      <c r="CB717" s="5"/>
      <c r="CC717" s="6"/>
      <c r="CD717" s="6"/>
      <c r="CE717" s="6"/>
      <c r="CF717" s="6"/>
    </row>
    <row r="718" spans="1:84" x14ac:dyDescent="0.25">
      <c r="A718" s="1"/>
      <c r="B718" s="5"/>
      <c r="C718" s="5"/>
      <c r="D718" s="5"/>
      <c r="E718" s="5"/>
      <c r="F718" s="18"/>
      <c r="G718" s="5"/>
      <c r="H718" s="17"/>
      <c r="I718" s="5"/>
      <c r="J718" s="5"/>
      <c r="K718" s="5"/>
      <c r="L718" s="5"/>
      <c r="M718" s="5"/>
      <c r="N718" s="5"/>
      <c r="O718" s="5"/>
      <c r="P718" s="368"/>
      <c r="Q718" s="362"/>
      <c r="R718" s="362"/>
      <c r="S718" s="362"/>
      <c r="T718" s="362"/>
      <c r="U718" s="362"/>
      <c r="V718" s="362"/>
      <c r="W718" s="362"/>
      <c r="X718" s="362"/>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5"/>
      <c r="BW718" s="5"/>
      <c r="BX718" s="5"/>
      <c r="BY718" s="5"/>
      <c r="BZ718" s="5"/>
      <c r="CA718" s="5"/>
      <c r="CB718" s="5"/>
      <c r="CC718" s="6"/>
      <c r="CD718" s="6"/>
      <c r="CE718" s="6"/>
      <c r="CF718" s="6"/>
    </row>
    <row r="719" spans="1:84" x14ac:dyDescent="0.25">
      <c r="A719" s="1"/>
      <c r="B719" s="5"/>
      <c r="C719" s="5"/>
      <c r="D719" s="5"/>
      <c r="E719" s="5"/>
      <c r="F719" s="18"/>
      <c r="G719" s="5"/>
      <c r="H719" s="17"/>
      <c r="I719" s="5"/>
      <c r="J719" s="5"/>
      <c r="K719" s="5"/>
      <c r="L719" s="5"/>
      <c r="M719" s="5"/>
      <c r="N719" s="5"/>
      <c r="O719" s="5"/>
      <c r="P719" s="368"/>
      <c r="Q719" s="362"/>
      <c r="R719" s="362"/>
      <c r="S719" s="362"/>
      <c r="T719" s="362"/>
      <c r="U719" s="362"/>
      <c r="V719" s="362"/>
      <c r="W719" s="362"/>
      <c r="X719" s="362"/>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c r="BX719" s="5"/>
      <c r="BY719" s="5"/>
      <c r="BZ719" s="5"/>
      <c r="CA719" s="5"/>
      <c r="CB719" s="5"/>
      <c r="CC719" s="6"/>
      <c r="CD719" s="6"/>
      <c r="CE719" s="6"/>
      <c r="CF719" s="6"/>
    </row>
    <row r="720" spans="1:84" x14ac:dyDescent="0.25">
      <c r="A720" s="1"/>
      <c r="B720" s="5"/>
      <c r="C720" s="5"/>
      <c r="D720" s="5"/>
      <c r="E720" s="5"/>
      <c r="F720" s="18"/>
      <c r="G720" s="5"/>
      <c r="H720" s="17"/>
      <c r="I720" s="5"/>
      <c r="J720" s="5"/>
      <c r="K720" s="5"/>
      <c r="L720" s="5"/>
      <c r="M720" s="5"/>
      <c r="N720" s="5"/>
      <c r="O720" s="5"/>
      <c r="P720" s="368"/>
      <c r="Q720" s="362"/>
      <c r="R720" s="362"/>
      <c r="S720" s="362"/>
      <c r="T720" s="362"/>
      <c r="U720" s="362"/>
      <c r="V720" s="362"/>
      <c r="W720" s="362"/>
      <c r="X720" s="362"/>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5"/>
      <c r="BV720" s="5"/>
      <c r="BW720" s="5"/>
      <c r="BX720" s="5"/>
      <c r="BY720" s="5"/>
      <c r="BZ720" s="5"/>
      <c r="CA720" s="5"/>
      <c r="CB720" s="5"/>
      <c r="CC720" s="6"/>
      <c r="CD720" s="6"/>
      <c r="CE720" s="6"/>
      <c r="CF720" s="6"/>
    </row>
    <row r="721" spans="1:84" x14ac:dyDescent="0.25">
      <c r="A721" s="1"/>
      <c r="B721" s="5"/>
      <c r="C721" s="5"/>
      <c r="D721" s="5"/>
      <c r="E721" s="5"/>
      <c r="F721" s="18"/>
      <c r="G721" s="5"/>
      <c r="H721" s="17"/>
      <c r="I721" s="5"/>
      <c r="J721" s="5"/>
      <c r="K721" s="5"/>
      <c r="L721" s="5"/>
      <c r="M721" s="5"/>
      <c r="N721" s="5"/>
      <c r="O721" s="5"/>
      <c r="P721" s="368"/>
      <c r="Q721" s="362"/>
      <c r="R721" s="362"/>
      <c r="S721" s="362"/>
      <c r="T721" s="362"/>
      <c r="U721" s="362"/>
      <c r="V721" s="362"/>
      <c r="W721" s="362"/>
      <c r="X721" s="362"/>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c r="BX721" s="5"/>
      <c r="BY721" s="5"/>
      <c r="BZ721" s="5"/>
      <c r="CA721" s="5"/>
      <c r="CB721" s="5"/>
      <c r="CC721" s="6"/>
      <c r="CD721" s="6"/>
      <c r="CE721" s="6"/>
      <c r="CF721" s="6"/>
    </row>
    <row r="722" spans="1:84" x14ac:dyDescent="0.25">
      <c r="A722" s="1"/>
      <c r="B722" s="5"/>
      <c r="C722" s="5"/>
      <c r="D722" s="5"/>
      <c r="E722" s="5"/>
      <c r="F722" s="18"/>
      <c r="G722" s="5"/>
      <c r="H722" s="17"/>
      <c r="I722" s="5"/>
      <c r="J722" s="5"/>
      <c r="K722" s="5"/>
      <c r="L722" s="5"/>
      <c r="M722" s="5"/>
      <c r="N722" s="5"/>
      <c r="O722" s="5"/>
      <c r="P722" s="368"/>
      <c r="Q722" s="362"/>
      <c r="R722" s="362"/>
      <c r="S722" s="362"/>
      <c r="T722" s="362"/>
      <c r="U722" s="362"/>
      <c r="V722" s="362"/>
      <c r="W722" s="362"/>
      <c r="X722" s="362"/>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5"/>
      <c r="BV722" s="5"/>
      <c r="BW722" s="5"/>
      <c r="BX722" s="5"/>
      <c r="BY722" s="5"/>
      <c r="BZ722" s="5"/>
      <c r="CA722" s="5"/>
      <c r="CB722" s="5"/>
      <c r="CC722" s="6"/>
      <c r="CD722" s="6"/>
      <c r="CE722" s="6"/>
      <c r="CF722" s="6"/>
    </row>
    <row r="723" spans="1:84" x14ac:dyDescent="0.25">
      <c r="A723" s="1"/>
      <c r="B723" s="5"/>
      <c r="C723" s="5"/>
      <c r="D723" s="5"/>
      <c r="E723" s="5"/>
      <c r="F723" s="18"/>
      <c r="G723" s="5"/>
      <c r="H723" s="17"/>
      <c r="I723" s="5"/>
      <c r="J723" s="5"/>
      <c r="K723" s="5"/>
      <c r="L723" s="5"/>
      <c r="M723" s="5"/>
      <c r="N723" s="5"/>
      <c r="O723" s="5"/>
      <c r="P723" s="368"/>
      <c r="Q723" s="362"/>
      <c r="R723" s="362"/>
      <c r="S723" s="362"/>
      <c r="T723" s="362"/>
      <c r="U723" s="362"/>
      <c r="V723" s="362"/>
      <c r="W723" s="362"/>
      <c r="X723" s="362"/>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c r="BX723" s="5"/>
      <c r="BY723" s="5"/>
      <c r="BZ723" s="5"/>
      <c r="CA723" s="5"/>
      <c r="CB723" s="5"/>
      <c r="CC723" s="6"/>
      <c r="CD723" s="6"/>
      <c r="CE723" s="6"/>
      <c r="CF723" s="6"/>
    </row>
    <row r="724" spans="1:84" x14ac:dyDescent="0.25">
      <c r="A724" s="1"/>
      <c r="B724" s="5"/>
      <c r="C724" s="5"/>
      <c r="D724" s="5"/>
      <c r="E724" s="5"/>
      <c r="F724" s="18"/>
      <c r="G724" s="5"/>
      <c r="H724" s="17"/>
      <c r="I724" s="5"/>
      <c r="J724" s="5"/>
      <c r="K724" s="5"/>
      <c r="L724" s="5"/>
      <c r="M724" s="5"/>
      <c r="N724" s="5"/>
      <c r="O724" s="5"/>
      <c r="P724" s="368"/>
      <c r="Q724" s="362"/>
      <c r="R724" s="362"/>
      <c r="S724" s="362"/>
      <c r="T724" s="362"/>
      <c r="U724" s="362"/>
      <c r="V724" s="362"/>
      <c r="W724" s="362"/>
      <c r="X724" s="362"/>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c r="BX724" s="5"/>
      <c r="BY724" s="5"/>
      <c r="BZ724" s="5"/>
      <c r="CA724" s="5"/>
      <c r="CB724" s="5"/>
      <c r="CC724" s="6"/>
      <c r="CD724" s="6"/>
      <c r="CE724" s="6"/>
      <c r="CF724" s="6"/>
    </row>
    <row r="725" spans="1:84" x14ac:dyDescent="0.25">
      <c r="A725" s="1"/>
      <c r="B725" s="5"/>
      <c r="C725" s="5"/>
      <c r="D725" s="5"/>
      <c r="E725" s="5"/>
      <c r="F725" s="18"/>
      <c r="G725" s="5"/>
      <c r="H725" s="17"/>
      <c r="I725" s="5"/>
      <c r="J725" s="5"/>
      <c r="K725" s="5"/>
      <c r="L725" s="5"/>
      <c r="M725" s="5"/>
      <c r="N725" s="5"/>
      <c r="O725" s="5"/>
      <c r="P725" s="368"/>
      <c r="Q725" s="362"/>
      <c r="R725" s="362"/>
      <c r="S725" s="362"/>
      <c r="T725" s="362"/>
      <c r="U725" s="362"/>
      <c r="V725" s="362"/>
      <c r="W725" s="362"/>
      <c r="X725" s="362"/>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c r="BX725" s="5"/>
      <c r="BY725" s="5"/>
      <c r="BZ725" s="5"/>
      <c r="CA725" s="5"/>
      <c r="CB725" s="5"/>
      <c r="CC725" s="6"/>
      <c r="CD725" s="6"/>
      <c r="CE725" s="6"/>
      <c r="CF725" s="6"/>
    </row>
    <row r="726" spans="1:84" x14ac:dyDescent="0.25">
      <c r="A726" s="1"/>
      <c r="B726" s="5"/>
      <c r="C726" s="5"/>
      <c r="D726" s="5"/>
      <c r="E726" s="5"/>
      <c r="F726" s="18"/>
      <c r="G726" s="5"/>
      <c r="H726" s="17"/>
      <c r="I726" s="5"/>
      <c r="J726" s="5"/>
      <c r="K726" s="5"/>
      <c r="L726" s="5"/>
      <c r="M726" s="5"/>
      <c r="N726" s="5"/>
      <c r="O726" s="5"/>
      <c r="P726" s="368"/>
      <c r="Q726" s="362"/>
      <c r="R726" s="362"/>
      <c r="S726" s="362"/>
      <c r="T726" s="362"/>
      <c r="U726" s="362"/>
      <c r="V726" s="362"/>
      <c r="W726" s="362"/>
      <c r="X726" s="362"/>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c r="BX726" s="5"/>
      <c r="BY726" s="5"/>
      <c r="BZ726" s="5"/>
      <c r="CA726" s="5"/>
      <c r="CB726" s="5"/>
      <c r="CC726" s="6"/>
      <c r="CD726" s="6"/>
      <c r="CE726" s="6"/>
      <c r="CF726" s="6"/>
    </row>
    <row r="727" spans="1:84" x14ac:dyDescent="0.25">
      <c r="A727" s="1"/>
      <c r="B727" s="5"/>
      <c r="C727" s="5"/>
      <c r="D727" s="5"/>
      <c r="E727" s="5"/>
      <c r="F727" s="18"/>
      <c r="G727" s="5"/>
      <c r="H727" s="17"/>
      <c r="I727" s="5"/>
      <c r="J727" s="5"/>
      <c r="K727" s="5"/>
      <c r="L727" s="5"/>
      <c r="M727" s="5"/>
      <c r="N727" s="5"/>
      <c r="O727" s="5"/>
      <c r="P727" s="368"/>
      <c r="Q727" s="362"/>
      <c r="R727" s="362"/>
      <c r="S727" s="362"/>
      <c r="T727" s="362"/>
      <c r="U727" s="362"/>
      <c r="V727" s="362"/>
      <c r="W727" s="362"/>
      <c r="X727" s="362"/>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
      <c r="BI727" s="5"/>
      <c r="BJ727" s="5"/>
      <c r="BK727" s="5"/>
      <c r="BL727" s="5"/>
      <c r="BM727" s="5"/>
      <c r="BN727" s="5"/>
      <c r="BO727" s="5"/>
      <c r="BP727" s="5"/>
      <c r="BQ727" s="5"/>
      <c r="BR727" s="5"/>
      <c r="BS727" s="5"/>
      <c r="BT727" s="5"/>
      <c r="BU727" s="5"/>
      <c r="BV727" s="5"/>
      <c r="BW727" s="5"/>
      <c r="BX727" s="5"/>
      <c r="BY727" s="5"/>
      <c r="BZ727" s="5"/>
      <c r="CA727" s="5"/>
      <c r="CB727" s="5"/>
      <c r="CC727" s="6"/>
      <c r="CD727" s="6"/>
      <c r="CE727" s="6"/>
      <c r="CF727" s="6"/>
    </row>
    <row r="728" spans="1:84" x14ac:dyDescent="0.25">
      <c r="A728" s="1"/>
      <c r="B728" s="5"/>
      <c r="C728" s="5"/>
      <c r="D728" s="5"/>
      <c r="E728" s="5"/>
      <c r="F728" s="18"/>
      <c r="G728" s="5"/>
      <c r="H728" s="17"/>
      <c r="I728" s="5"/>
      <c r="J728" s="5"/>
      <c r="K728" s="5"/>
      <c r="L728" s="5"/>
      <c r="M728" s="5"/>
      <c r="N728" s="5"/>
      <c r="O728" s="5"/>
      <c r="P728" s="368"/>
      <c r="Q728" s="362"/>
      <c r="R728" s="362"/>
      <c r="S728" s="362"/>
      <c r="T728" s="362"/>
      <c r="U728" s="362"/>
      <c r="V728" s="362"/>
      <c r="W728" s="362"/>
      <c r="X728" s="362"/>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c r="CA728" s="5"/>
      <c r="CB728" s="5"/>
      <c r="CC728" s="6"/>
      <c r="CD728" s="6"/>
      <c r="CE728" s="6"/>
      <c r="CF728" s="6"/>
    </row>
    <row r="729" spans="1:84" x14ac:dyDescent="0.25">
      <c r="A729" s="1"/>
      <c r="B729" s="5"/>
      <c r="C729" s="5"/>
      <c r="D729" s="5"/>
      <c r="E729" s="5"/>
      <c r="F729" s="18"/>
      <c r="G729" s="5"/>
      <c r="H729" s="17"/>
      <c r="I729" s="5"/>
      <c r="J729" s="5"/>
      <c r="K729" s="5"/>
      <c r="L729" s="5"/>
      <c r="M729" s="5"/>
      <c r="N729" s="5"/>
      <c r="O729" s="5"/>
      <c r="P729" s="368"/>
      <c r="Q729" s="362"/>
      <c r="R729" s="362"/>
      <c r="S729" s="362"/>
      <c r="T729" s="362"/>
      <c r="U729" s="362"/>
      <c r="V729" s="362"/>
      <c r="W729" s="362"/>
      <c r="X729" s="362"/>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5"/>
      <c r="BV729" s="5"/>
      <c r="BW729" s="5"/>
      <c r="BX729" s="5"/>
      <c r="BY729" s="5"/>
      <c r="BZ729" s="5"/>
      <c r="CA729" s="5"/>
      <c r="CB729" s="5"/>
      <c r="CC729" s="6"/>
      <c r="CD729" s="6"/>
      <c r="CE729" s="6"/>
      <c r="CF729" s="6"/>
    </row>
    <row r="730" spans="1:84" x14ac:dyDescent="0.25">
      <c r="A730" s="1"/>
      <c r="B730" s="5"/>
      <c r="C730" s="5"/>
      <c r="D730" s="5"/>
      <c r="E730" s="5"/>
      <c r="F730" s="18"/>
      <c r="G730" s="5"/>
      <c r="H730" s="17"/>
      <c r="I730" s="5"/>
      <c r="J730" s="5"/>
      <c r="K730" s="5"/>
      <c r="L730" s="5"/>
      <c r="M730" s="5"/>
      <c r="N730" s="5"/>
      <c r="O730" s="5"/>
      <c r="P730" s="368"/>
      <c r="Q730" s="362"/>
      <c r="R730" s="362"/>
      <c r="S730" s="362"/>
      <c r="T730" s="362"/>
      <c r="U730" s="362"/>
      <c r="V730" s="362"/>
      <c r="W730" s="362"/>
      <c r="X730" s="362"/>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5"/>
      <c r="BN730" s="5"/>
      <c r="BO730" s="5"/>
      <c r="BP730" s="5"/>
      <c r="BQ730" s="5"/>
      <c r="BR730" s="5"/>
      <c r="BS730" s="5"/>
      <c r="BT730" s="5"/>
      <c r="BU730" s="5"/>
      <c r="BV730" s="5"/>
      <c r="BW730" s="5"/>
      <c r="BX730" s="5"/>
      <c r="BY730" s="5"/>
      <c r="BZ730" s="5"/>
      <c r="CA730" s="5"/>
      <c r="CB730" s="5"/>
      <c r="CC730" s="6"/>
      <c r="CD730" s="6"/>
      <c r="CE730" s="6"/>
      <c r="CF730" s="6"/>
    </row>
    <row r="731" spans="1:84" x14ac:dyDescent="0.25">
      <c r="A731" s="1"/>
      <c r="B731" s="5"/>
      <c r="C731" s="5"/>
      <c r="D731" s="5"/>
      <c r="E731" s="5"/>
      <c r="F731" s="18"/>
      <c r="G731" s="5"/>
      <c r="H731" s="17"/>
      <c r="I731" s="5"/>
      <c r="J731" s="5"/>
      <c r="K731" s="5"/>
      <c r="L731" s="5"/>
      <c r="M731" s="5"/>
      <c r="N731" s="5"/>
      <c r="O731" s="5"/>
      <c r="P731" s="368"/>
      <c r="Q731" s="362"/>
      <c r="R731" s="362"/>
      <c r="S731" s="362"/>
      <c r="T731" s="362"/>
      <c r="U731" s="362"/>
      <c r="V731" s="362"/>
      <c r="W731" s="362"/>
      <c r="X731" s="362"/>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5"/>
      <c r="BN731" s="5"/>
      <c r="BO731" s="5"/>
      <c r="BP731" s="5"/>
      <c r="BQ731" s="5"/>
      <c r="BR731" s="5"/>
      <c r="BS731" s="5"/>
      <c r="BT731" s="5"/>
      <c r="BU731" s="5"/>
      <c r="BV731" s="5"/>
      <c r="BW731" s="5"/>
      <c r="BX731" s="5"/>
      <c r="BY731" s="5"/>
      <c r="BZ731" s="5"/>
      <c r="CA731" s="5"/>
      <c r="CB731" s="5"/>
      <c r="CC731" s="6"/>
      <c r="CD731" s="6"/>
      <c r="CE731" s="6"/>
      <c r="CF731" s="6"/>
    </row>
    <row r="732" spans="1:84" x14ac:dyDescent="0.25">
      <c r="A732" s="1"/>
      <c r="B732" s="5"/>
      <c r="C732" s="5"/>
      <c r="D732" s="5"/>
      <c r="E732" s="5"/>
      <c r="F732" s="18"/>
      <c r="G732" s="5"/>
      <c r="H732" s="17"/>
      <c r="I732" s="5"/>
      <c r="J732" s="5"/>
      <c r="K732" s="5"/>
      <c r="L732" s="5"/>
      <c r="M732" s="5"/>
      <c r="N732" s="5"/>
      <c r="O732" s="5"/>
      <c r="P732" s="368"/>
      <c r="Q732" s="362"/>
      <c r="R732" s="362"/>
      <c r="S732" s="362"/>
      <c r="T732" s="362"/>
      <c r="U732" s="362"/>
      <c r="V732" s="362"/>
      <c r="W732" s="362"/>
      <c r="X732" s="362"/>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5"/>
      <c r="BV732" s="5"/>
      <c r="BW732" s="5"/>
      <c r="BX732" s="5"/>
      <c r="BY732" s="5"/>
      <c r="BZ732" s="5"/>
      <c r="CA732" s="5"/>
      <c r="CB732" s="5"/>
      <c r="CC732" s="6"/>
      <c r="CD732" s="6"/>
      <c r="CE732" s="6"/>
      <c r="CF732" s="6"/>
    </row>
    <row r="733" spans="1:84" x14ac:dyDescent="0.25">
      <c r="A733" s="1"/>
      <c r="B733" s="5"/>
      <c r="C733" s="5"/>
      <c r="D733" s="5"/>
      <c r="E733" s="5"/>
      <c r="F733" s="18"/>
      <c r="G733" s="5"/>
      <c r="H733" s="17"/>
      <c r="I733" s="5"/>
      <c r="J733" s="5"/>
      <c r="K733" s="5"/>
      <c r="L733" s="5"/>
      <c r="M733" s="5"/>
      <c r="N733" s="5"/>
      <c r="O733" s="5"/>
      <c r="P733" s="368"/>
      <c r="Q733" s="362"/>
      <c r="R733" s="362"/>
      <c r="S733" s="362"/>
      <c r="T733" s="362"/>
      <c r="U733" s="362"/>
      <c r="V733" s="362"/>
      <c r="W733" s="362"/>
      <c r="X733" s="362"/>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c r="CA733" s="5"/>
      <c r="CB733" s="5"/>
      <c r="CC733" s="6"/>
      <c r="CD733" s="6"/>
      <c r="CE733" s="6"/>
      <c r="CF733" s="6"/>
    </row>
    <row r="734" spans="1:84" x14ac:dyDescent="0.25">
      <c r="A734" s="1"/>
      <c r="B734" s="5"/>
      <c r="C734" s="5"/>
      <c r="D734" s="5"/>
      <c r="E734" s="5"/>
      <c r="F734" s="18"/>
      <c r="G734" s="5"/>
      <c r="H734" s="17"/>
      <c r="I734" s="5"/>
      <c r="J734" s="5"/>
      <c r="K734" s="5"/>
      <c r="L734" s="5"/>
      <c r="M734" s="5"/>
      <c r="N734" s="5"/>
      <c r="O734" s="5"/>
      <c r="P734" s="368"/>
      <c r="Q734" s="362"/>
      <c r="R734" s="362"/>
      <c r="S734" s="362"/>
      <c r="T734" s="362"/>
      <c r="U734" s="362"/>
      <c r="V734" s="362"/>
      <c r="W734" s="362"/>
      <c r="X734" s="362"/>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6"/>
      <c r="CD734" s="6"/>
      <c r="CE734" s="6"/>
      <c r="CF734" s="6"/>
    </row>
    <row r="735" spans="1:84" x14ac:dyDescent="0.25">
      <c r="A735" s="1"/>
      <c r="B735" s="5"/>
      <c r="C735" s="5"/>
      <c r="D735" s="5"/>
      <c r="E735" s="5"/>
      <c r="F735" s="18"/>
      <c r="G735" s="5"/>
      <c r="H735" s="17"/>
      <c r="I735" s="5"/>
      <c r="J735" s="5"/>
      <c r="K735" s="5"/>
      <c r="L735" s="5"/>
      <c r="M735" s="5"/>
      <c r="N735" s="5"/>
      <c r="O735" s="5"/>
      <c r="P735" s="368"/>
      <c r="Q735" s="362"/>
      <c r="R735" s="362"/>
      <c r="S735" s="362"/>
      <c r="T735" s="362"/>
      <c r="U735" s="362"/>
      <c r="V735" s="362"/>
      <c r="W735" s="362"/>
      <c r="X735" s="362"/>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5"/>
      <c r="BV735" s="5"/>
      <c r="BW735" s="5"/>
      <c r="BX735" s="5"/>
      <c r="BY735" s="5"/>
      <c r="BZ735" s="5"/>
      <c r="CA735" s="5"/>
      <c r="CB735" s="5"/>
      <c r="CC735" s="6"/>
      <c r="CD735" s="6"/>
      <c r="CE735" s="6"/>
      <c r="CF735" s="6"/>
    </row>
    <row r="736" spans="1:84" x14ac:dyDescent="0.25">
      <c r="A736" s="1"/>
      <c r="B736" s="5"/>
      <c r="C736" s="5"/>
      <c r="D736" s="5"/>
      <c r="E736" s="5"/>
      <c r="F736" s="18"/>
      <c r="G736" s="5"/>
      <c r="H736" s="17"/>
      <c r="I736" s="5"/>
      <c r="J736" s="5"/>
      <c r="K736" s="5"/>
      <c r="L736" s="5"/>
      <c r="M736" s="5"/>
      <c r="N736" s="5"/>
      <c r="O736" s="5"/>
      <c r="P736" s="368"/>
      <c r="Q736" s="362"/>
      <c r="R736" s="362"/>
      <c r="S736" s="362"/>
      <c r="T736" s="362"/>
      <c r="U736" s="362"/>
      <c r="V736" s="362"/>
      <c r="W736" s="362"/>
      <c r="X736" s="362"/>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c r="CA736" s="5"/>
      <c r="CB736" s="5"/>
      <c r="CC736" s="6"/>
      <c r="CD736" s="6"/>
      <c r="CE736" s="6"/>
      <c r="CF736" s="6"/>
    </row>
    <row r="737" spans="1:84" x14ac:dyDescent="0.25">
      <c r="A737" s="1"/>
      <c r="B737" s="5"/>
      <c r="C737" s="5"/>
      <c r="D737" s="5"/>
      <c r="E737" s="5"/>
      <c r="F737" s="18"/>
      <c r="G737" s="5"/>
      <c r="H737" s="17"/>
      <c r="I737" s="5"/>
      <c r="J737" s="5"/>
      <c r="K737" s="5"/>
      <c r="L737" s="5"/>
      <c r="M737" s="5"/>
      <c r="N737" s="5"/>
      <c r="O737" s="5"/>
      <c r="P737" s="368"/>
      <c r="Q737" s="362"/>
      <c r="R737" s="362"/>
      <c r="S737" s="362"/>
      <c r="T737" s="362"/>
      <c r="U737" s="362"/>
      <c r="V737" s="362"/>
      <c r="W737" s="362"/>
      <c r="X737" s="362"/>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5"/>
      <c r="BO737" s="5"/>
      <c r="BP737" s="5"/>
      <c r="BQ737" s="5"/>
      <c r="BR737" s="5"/>
      <c r="BS737" s="5"/>
      <c r="BT737" s="5"/>
      <c r="BU737" s="5"/>
      <c r="BV737" s="5"/>
      <c r="BW737" s="5"/>
      <c r="BX737" s="5"/>
      <c r="BY737" s="5"/>
      <c r="BZ737" s="5"/>
      <c r="CA737" s="5"/>
      <c r="CB737" s="5"/>
      <c r="CC737" s="6"/>
      <c r="CD737" s="6"/>
      <c r="CE737" s="6"/>
      <c r="CF737" s="6"/>
    </row>
    <row r="738" spans="1:84" x14ac:dyDescent="0.25">
      <c r="A738" s="1"/>
      <c r="B738" s="5"/>
      <c r="C738" s="5"/>
      <c r="D738" s="5"/>
      <c r="E738" s="5"/>
      <c r="F738" s="18"/>
      <c r="G738" s="5"/>
      <c r="H738" s="17"/>
      <c r="I738" s="5"/>
      <c r="J738" s="5"/>
      <c r="K738" s="5"/>
      <c r="L738" s="5"/>
      <c r="M738" s="5"/>
      <c r="N738" s="5"/>
      <c r="O738" s="5"/>
      <c r="P738" s="368"/>
      <c r="Q738" s="362"/>
      <c r="R738" s="362"/>
      <c r="S738" s="362"/>
      <c r="T738" s="362"/>
      <c r="U738" s="362"/>
      <c r="V738" s="362"/>
      <c r="W738" s="362"/>
      <c r="X738" s="362"/>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5"/>
      <c r="BV738" s="5"/>
      <c r="BW738" s="5"/>
      <c r="BX738" s="5"/>
      <c r="BY738" s="5"/>
      <c r="BZ738" s="5"/>
      <c r="CA738" s="5"/>
      <c r="CB738" s="5"/>
      <c r="CC738" s="6"/>
      <c r="CD738" s="6"/>
      <c r="CE738" s="6"/>
      <c r="CF738" s="6"/>
    </row>
    <row r="739" spans="1:84" x14ac:dyDescent="0.25">
      <c r="A739" s="1"/>
      <c r="B739" s="5"/>
      <c r="C739" s="5"/>
      <c r="D739" s="5"/>
      <c r="E739" s="5"/>
      <c r="F739" s="18"/>
      <c r="G739" s="5"/>
      <c r="H739" s="17"/>
      <c r="I739" s="5"/>
      <c r="J739" s="5"/>
      <c r="K739" s="5"/>
      <c r="L739" s="5"/>
      <c r="M739" s="5"/>
      <c r="N739" s="5"/>
      <c r="O739" s="5"/>
      <c r="P739" s="368"/>
      <c r="Q739" s="362"/>
      <c r="R739" s="362"/>
      <c r="S739" s="362"/>
      <c r="T739" s="362"/>
      <c r="U739" s="362"/>
      <c r="V739" s="362"/>
      <c r="W739" s="362"/>
      <c r="X739" s="362"/>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c r="BX739" s="5"/>
      <c r="BY739" s="5"/>
      <c r="BZ739" s="5"/>
      <c r="CA739" s="5"/>
      <c r="CB739" s="5"/>
      <c r="CC739" s="6"/>
      <c r="CD739" s="6"/>
      <c r="CE739" s="6"/>
      <c r="CF739" s="6"/>
    </row>
    <row r="740" spans="1:84" x14ac:dyDescent="0.25">
      <c r="A740" s="1"/>
      <c r="B740" s="5"/>
      <c r="C740" s="5"/>
      <c r="D740" s="5"/>
      <c r="E740" s="5"/>
      <c r="F740" s="18"/>
      <c r="G740" s="5"/>
      <c r="H740" s="17"/>
      <c r="I740" s="5"/>
      <c r="J740" s="5"/>
      <c r="K740" s="5"/>
      <c r="L740" s="5"/>
      <c r="M740" s="5"/>
      <c r="N740" s="5"/>
      <c r="O740" s="5"/>
      <c r="P740" s="368"/>
      <c r="Q740" s="362"/>
      <c r="R740" s="362"/>
      <c r="S740" s="362"/>
      <c r="T740" s="362"/>
      <c r="U740" s="362"/>
      <c r="V740" s="362"/>
      <c r="W740" s="362"/>
      <c r="X740" s="362"/>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5"/>
      <c r="BN740" s="5"/>
      <c r="BO740" s="5"/>
      <c r="BP740" s="5"/>
      <c r="BQ740" s="5"/>
      <c r="BR740" s="5"/>
      <c r="BS740" s="5"/>
      <c r="BT740" s="5"/>
      <c r="BU740" s="5"/>
      <c r="BV740" s="5"/>
      <c r="BW740" s="5"/>
      <c r="BX740" s="5"/>
      <c r="BY740" s="5"/>
      <c r="BZ740" s="5"/>
      <c r="CA740" s="5"/>
      <c r="CB740" s="5"/>
      <c r="CC740" s="6"/>
      <c r="CD740" s="6"/>
      <c r="CE740" s="6"/>
      <c r="CF740" s="6"/>
    </row>
    <row r="741" spans="1:84" x14ac:dyDescent="0.25">
      <c r="A741" s="1"/>
      <c r="B741" s="5"/>
      <c r="C741" s="5"/>
      <c r="D741" s="5"/>
      <c r="E741" s="5"/>
      <c r="F741" s="18"/>
      <c r="G741" s="5"/>
      <c r="H741" s="17"/>
      <c r="I741" s="5"/>
      <c r="J741" s="5"/>
      <c r="K741" s="5"/>
      <c r="L741" s="5"/>
      <c r="M741" s="5"/>
      <c r="N741" s="5"/>
      <c r="O741" s="5"/>
      <c r="P741" s="368"/>
      <c r="Q741" s="362"/>
      <c r="R741" s="362"/>
      <c r="S741" s="362"/>
      <c r="T741" s="362"/>
      <c r="U741" s="362"/>
      <c r="V741" s="362"/>
      <c r="W741" s="362"/>
      <c r="X741" s="362"/>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5"/>
      <c r="BO741" s="5"/>
      <c r="BP741" s="5"/>
      <c r="BQ741" s="5"/>
      <c r="BR741" s="5"/>
      <c r="BS741" s="5"/>
      <c r="BT741" s="5"/>
      <c r="BU741" s="5"/>
      <c r="BV741" s="5"/>
      <c r="BW741" s="5"/>
      <c r="BX741" s="5"/>
      <c r="BY741" s="5"/>
      <c r="BZ741" s="5"/>
      <c r="CA741" s="5"/>
      <c r="CB741" s="5"/>
      <c r="CC741" s="6"/>
      <c r="CD741" s="6"/>
      <c r="CE741" s="6"/>
      <c r="CF741" s="6"/>
    </row>
    <row r="742" spans="1:84" x14ac:dyDescent="0.25">
      <c r="A742" s="1"/>
      <c r="B742" s="5"/>
      <c r="C742" s="5"/>
      <c r="D742" s="5"/>
      <c r="E742" s="5"/>
      <c r="F742" s="18"/>
      <c r="G742" s="5"/>
      <c r="H742" s="17"/>
      <c r="I742" s="5"/>
      <c r="J742" s="5"/>
      <c r="K742" s="5"/>
      <c r="L742" s="5"/>
      <c r="M742" s="5"/>
      <c r="N742" s="5"/>
      <c r="O742" s="5"/>
      <c r="P742" s="368"/>
      <c r="Q742" s="362"/>
      <c r="R742" s="362"/>
      <c r="S742" s="362"/>
      <c r="T742" s="362"/>
      <c r="U742" s="362"/>
      <c r="V742" s="362"/>
      <c r="W742" s="362"/>
      <c r="X742" s="362"/>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5"/>
      <c r="BV742" s="5"/>
      <c r="BW742" s="5"/>
      <c r="BX742" s="5"/>
      <c r="BY742" s="5"/>
      <c r="BZ742" s="5"/>
      <c r="CA742" s="5"/>
      <c r="CB742" s="5"/>
      <c r="CC742" s="6"/>
      <c r="CD742" s="6"/>
      <c r="CE742" s="6"/>
      <c r="CF742" s="6"/>
    </row>
    <row r="743" spans="1:84" x14ac:dyDescent="0.25">
      <c r="A743" s="1"/>
      <c r="B743" s="5"/>
      <c r="C743" s="5"/>
      <c r="D743" s="5"/>
      <c r="E743" s="5"/>
      <c r="F743" s="18"/>
      <c r="G743" s="5"/>
      <c r="H743" s="17"/>
      <c r="I743" s="5"/>
      <c r="J743" s="5"/>
      <c r="K743" s="5"/>
      <c r="L743" s="5"/>
      <c r="M743" s="5"/>
      <c r="N743" s="5"/>
      <c r="O743" s="5"/>
      <c r="P743" s="368"/>
      <c r="Q743" s="362"/>
      <c r="R743" s="362"/>
      <c r="S743" s="362"/>
      <c r="T743" s="362"/>
      <c r="U743" s="362"/>
      <c r="V743" s="362"/>
      <c r="W743" s="362"/>
      <c r="X743" s="362"/>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c r="CA743" s="5"/>
      <c r="CB743" s="5"/>
      <c r="CC743" s="6"/>
      <c r="CD743" s="6"/>
      <c r="CE743" s="6"/>
      <c r="CF743" s="6"/>
    </row>
    <row r="744" spans="1:84" x14ac:dyDescent="0.25">
      <c r="A744" s="1"/>
      <c r="B744" s="5"/>
      <c r="C744" s="5"/>
      <c r="D744" s="5"/>
      <c r="E744" s="5"/>
      <c r="F744" s="18"/>
      <c r="G744" s="5"/>
      <c r="H744" s="17"/>
      <c r="I744" s="5"/>
      <c r="J744" s="5"/>
      <c r="K744" s="5"/>
      <c r="L744" s="5"/>
      <c r="M744" s="5"/>
      <c r="N744" s="5"/>
      <c r="O744" s="5"/>
      <c r="P744" s="368"/>
      <c r="Q744" s="362"/>
      <c r="R744" s="362"/>
      <c r="S744" s="362"/>
      <c r="T744" s="362"/>
      <c r="U744" s="362"/>
      <c r="V744" s="362"/>
      <c r="W744" s="362"/>
      <c r="X744" s="362"/>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c r="BX744" s="5"/>
      <c r="BY744" s="5"/>
      <c r="BZ744" s="5"/>
      <c r="CA744" s="5"/>
      <c r="CB744" s="5"/>
      <c r="CC744" s="6"/>
      <c r="CD744" s="6"/>
      <c r="CE744" s="6"/>
      <c r="CF744" s="6"/>
    </row>
    <row r="745" spans="1:84" x14ac:dyDescent="0.25">
      <c r="A745" s="1"/>
      <c r="B745" s="5"/>
      <c r="C745" s="5"/>
      <c r="D745" s="5"/>
      <c r="E745" s="5"/>
      <c r="F745" s="18"/>
      <c r="G745" s="5"/>
      <c r="H745" s="17"/>
      <c r="I745" s="5"/>
      <c r="J745" s="5"/>
      <c r="K745" s="5"/>
      <c r="L745" s="5"/>
      <c r="M745" s="5"/>
      <c r="N745" s="5"/>
      <c r="O745" s="5"/>
      <c r="P745" s="368"/>
      <c r="Q745" s="362"/>
      <c r="R745" s="362"/>
      <c r="S745" s="362"/>
      <c r="T745" s="362"/>
      <c r="U745" s="362"/>
      <c r="V745" s="362"/>
      <c r="W745" s="362"/>
      <c r="X745" s="362"/>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5"/>
      <c r="BV745" s="5"/>
      <c r="BW745" s="5"/>
      <c r="BX745" s="5"/>
      <c r="BY745" s="5"/>
      <c r="BZ745" s="5"/>
      <c r="CA745" s="5"/>
      <c r="CB745" s="5"/>
      <c r="CC745" s="6"/>
      <c r="CD745" s="6"/>
      <c r="CE745" s="6"/>
      <c r="CF745" s="6"/>
    </row>
    <row r="746" spans="1:84" x14ac:dyDescent="0.25">
      <c r="A746" s="1"/>
      <c r="B746" s="5"/>
      <c r="C746" s="5"/>
      <c r="D746" s="5"/>
      <c r="E746" s="5"/>
      <c r="F746" s="18"/>
      <c r="G746" s="5"/>
      <c r="H746" s="17"/>
      <c r="I746" s="5"/>
      <c r="J746" s="5"/>
      <c r="K746" s="5"/>
      <c r="L746" s="5"/>
      <c r="M746" s="5"/>
      <c r="N746" s="5"/>
      <c r="O746" s="5"/>
      <c r="P746" s="368"/>
      <c r="Q746" s="362"/>
      <c r="R746" s="362"/>
      <c r="S746" s="362"/>
      <c r="T746" s="362"/>
      <c r="U746" s="362"/>
      <c r="V746" s="362"/>
      <c r="W746" s="362"/>
      <c r="X746" s="362"/>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c r="BX746" s="5"/>
      <c r="BY746" s="5"/>
      <c r="BZ746" s="5"/>
      <c r="CA746" s="5"/>
      <c r="CB746" s="5"/>
      <c r="CC746" s="6"/>
      <c r="CD746" s="6"/>
      <c r="CE746" s="6"/>
      <c r="CF746" s="6"/>
    </row>
    <row r="747" spans="1:84" x14ac:dyDescent="0.25">
      <c r="A747" s="1"/>
      <c r="B747" s="5"/>
      <c r="C747" s="5"/>
      <c r="D747" s="5"/>
      <c r="E747" s="5"/>
      <c r="F747" s="18"/>
      <c r="G747" s="5"/>
      <c r="H747" s="17"/>
      <c r="I747" s="5"/>
      <c r="J747" s="5"/>
      <c r="K747" s="5"/>
      <c r="L747" s="5"/>
      <c r="M747" s="5"/>
      <c r="N747" s="5"/>
      <c r="O747" s="5"/>
      <c r="P747" s="368"/>
      <c r="Q747" s="362"/>
      <c r="R747" s="362"/>
      <c r="S747" s="362"/>
      <c r="T747" s="362"/>
      <c r="U747" s="362"/>
      <c r="V747" s="362"/>
      <c r="W747" s="362"/>
      <c r="X747" s="362"/>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c r="BI747" s="5"/>
      <c r="BJ747" s="5"/>
      <c r="BK747" s="5"/>
      <c r="BL747" s="5"/>
      <c r="BM747" s="5"/>
      <c r="BN747" s="5"/>
      <c r="BO747" s="5"/>
      <c r="BP747" s="5"/>
      <c r="BQ747" s="5"/>
      <c r="BR747" s="5"/>
      <c r="BS747" s="5"/>
      <c r="BT747" s="5"/>
      <c r="BU747" s="5"/>
      <c r="BV747" s="5"/>
      <c r="BW747" s="5"/>
      <c r="BX747" s="5"/>
      <c r="BY747" s="5"/>
      <c r="BZ747" s="5"/>
      <c r="CA747" s="5"/>
      <c r="CB747" s="5"/>
      <c r="CC747" s="6"/>
      <c r="CD747" s="6"/>
      <c r="CE747" s="6"/>
      <c r="CF747" s="6"/>
    </row>
    <row r="748" spans="1:84" x14ac:dyDescent="0.25">
      <c r="A748" s="1"/>
      <c r="B748" s="5"/>
      <c r="C748" s="5"/>
      <c r="D748" s="5"/>
      <c r="E748" s="5"/>
      <c r="F748" s="18"/>
      <c r="G748" s="5"/>
      <c r="H748" s="17"/>
      <c r="I748" s="5"/>
      <c r="J748" s="5"/>
      <c r="K748" s="5"/>
      <c r="L748" s="5"/>
      <c r="M748" s="5"/>
      <c r="N748" s="5"/>
      <c r="O748" s="5"/>
      <c r="P748" s="368"/>
      <c r="Q748" s="362"/>
      <c r="R748" s="362"/>
      <c r="S748" s="362"/>
      <c r="T748" s="362"/>
      <c r="U748" s="362"/>
      <c r="V748" s="362"/>
      <c r="W748" s="362"/>
      <c r="X748" s="362"/>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c r="BX748" s="5"/>
      <c r="BY748" s="5"/>
      <c r="BZ748" s="5"/>
      <c r="CA748" s="5"/>
      <c r="CB748" s="5"/>
      <c r="CC748" s="6"/>
      <c r="CD748" s="6"/>
      <c r="CE748" s="6"/>
      <c r="CF748" s="6"/>
    </row>
    <row r="749" spans="1:84" x14ac:dyDescent="0.25">
      <c r="A749" s="1"/>
      <c r="B749" s="5"/>
      <c r="C749" s="5"/>
      <c r="D749" s="5"/>
      <c r="E749" s="5"/>
      <c r="F749" s="18"/>
      <c r="G749" s="5"/>
      <c r="H749" s="17"/>
      <c r="I749" s="5"/>
      <c r="J749" s="5"/>
      <c r="K749" s="5"/>
      <c r="L749" s="5"/>
      <c r="M749" s="5"/>
      <c r="N749" s="5"/>
      <c r="O749" s="5"/>
      <c r="P749" s="368"/>
      <c r="Q749" s="362"/>
      <c r="R749" s="362"/>
      <c r="S749" s="362"/>
      <c r="T749" s="362"/>
      <c r="U749" s="362"/>
      <c r="V749" s="362"/>
      <c r="W749" s="362"/>
      <c r="X749" s="362"/>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c r="CA749" s="5"/>
      <c r="CB749" s="5"/>
      <c r="CC749" s="6"/>
      <c r="CD749" s="6"/>
      <c r="CE749" s="6"/>
      <c r="CF749" s="6"/>
    </row>
    <row r="750" spans="1:84" x14ac:dyDescent="0.25">
      <c r="A750" s="1"/>
      <c r="B750" s="5"/>
      <c r="C750" s="5"/>
      <c r="D750" s="5"/>
      <c r="E750" s="5"/>
      <c r="F750" s="18"/>
      <c r="G750" s="5"/>
      <c r="H750" s="17"/>
      <c r="I750" s="5"/>
      <c r="J750" s="5"/>
      <c r="K750" s="5"/>
      <c r="L750" s="5"/>
      <c r="M750" s="5"/>
      <c r="N750" s="5"/>
      <c r="O750" s="5"/>
      <c r="P750" s="368"/>
      <c r="Q750" s="362"/>
      <c r="R750" s="362"/>
      <c r="S750" s="362"/>
      <c r="T750" s="362"/>
      <c r="U750" s="362"/>
      <c r="V750" s="362"/>
      <c r="W750" s="362"/>
      <c r="X750" s="362"/>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5"/>
      <c r="BV750" s="5"/>
      <c r="BW750" s="5"/>
      <c r="BX750" s="5"/>
      <c r="BY750" s="5"/>
      <c r="BZ750" s="5"/>
      <c r="CA750" s="5"/>
      <c r="CB750" s="5"/>
      <c r="CC750" s="6"/>
      <c r="CD750" s="6"/>
      <c r="CE750" s="6"/>
      <c r="CF750" s="6"/>
    </row>
    <row r="751" spans="1:84" x14ac:dyDescent="0.25">
      <c r="A751" s="1"/>
      <c r="B751" s="5"/>
      <c r="C751" s="5"/>
      <c r="D751" s="5"/>
      <c r="E751" s="5"/>
      <c r="F751" s="18"/>
      <c r="G751" s="5"/>
      <c r="H751" s="17"/>
      <c r="I751" s="5"/>
      <c r="J751" s="5"/>
      <c r="K751" s="5"/>
      <c r="L751" s="5"/>
      <c r="M751" s="5"/>
      <c r="N751" s="5"/>
      <c r="O751" s="5"/>
      <c r="P751" s="368"/>
      <c r="Q751" s="362"/>
      <c r="R751" s="362"/>
      <c r="S751" s="362"/>
      <c r="T751" s="362"/>
      <c r="U751" s="362"/>
      <c r="V751" s="362"/>
      <c r="W751" s="362"/>
      <c r="X751" s="362"/>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K751" s="5"/>
      <c r="BL751" s="5"/>
      <c r="BM751" s="5"/>
      <c r="BN751" s="5"/>
      <c r="BO751" s="5"/>
      <c r="BP751" s="5"/>
      <c r="BQ751" s="5"/>
      <c r="BR751" s="5"/>
      <c r="BS751" s="5"/>
      <c r="BT751" s="5"/>
      <c r="BU751" s="5"/>
      <c r="BV751" s="5"/>
      <c r="BW751" s="5"/>
      <c r="BX751" s="5"/>
      <c r="BY751" s="5"/>
      <c r="BZ751" s="5"/>
      <c r="CA751" s="5"/>
      <c r="CB751" s="5"/>
      <c r="CC751" s="6"/>
      <c r="CD751" s="6"/>
      <c r="CE751" s="6"/>
      <c r="CF751" s="6"/>
    </row>
    <row r="752" spans="1:84" x14ac:dyDescent="0.25">
      <c r="A752" s="1"/>
      <c r="B752" s="5"/>
      <c r="C752" s="5"/>
      <c r="D752" s="5"/>
      <c r="E752" s="5"/>
      <c r="F752" s="18"/>
      <c r="G752" s="5"/>
      <c r="H752" s="17"/>
      <c r="I752" s="5"/>
      <c r="J752" s="5"/>
      <c r="K752" s="5"/>
      <c r="L752" s="5"/>
      <c r="M752" s="5"/>
      <c r="N752" s="5"/>
      <c r="O752" s="5"/>
      <c r="P752" s="368"/>
      <c r="Q752" s="362"/>
      <c r="R752" s="362"/>
      <c r="S752" s="362"/>
      <c r="T752" s="362"/>
      <c r="U752" s="362"/>
      <c r="V752" s="362"/>
      <c r="W752" s="362"/>
      <c r="X752" s="362"/>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c r="BX752" s="5"/>
      <c r="BY752" s="5"/>
      <c r="BZ752" s="5"/>
      <c r="CA752" s="5"/>
      <c r="CB752" s="5"/>
      <c r="CC752" s="6"/>
      <c r="CD752" s="6"/>
      <c r="CE752" s="6"/>
      <c r="CF752" s="6"/>
    </row>
    <row r="753" spans="1:84" x14ac:dyDescent="0.25">
      <c r="A753" s="1"/>
      <c r="B753" s="5"/>
      <c r="C753" s="5"/>
      <c r="D753" s="5"/>
      <c r="E753" s="5"/>
      <c r="F753" s="18"/>
      <c r="G753" s="5"/>
      <c r="H753" s="17"/>
      <c r="I753" s="5"/>
      <c r="J753" s="5"/>
      <c r="K753" s="5"/>
      <c r="L753" s="5"/>
      <c r="M753" s="5"/>
      <c r="N753" s="5"/>
      <c r="O753" s="5"/>
      <c r="P753" s="368"/>
      <c r="Q753" s="362"/>
      <c r="R753" s="362"/>
      <c r="S753" s="362"/>
      <c r="T753" s="362"/>
      <c r="U753" s="362"/>
      <c r="V753" s="362"/>
      <c r="W753" s="362"/>
      <c r="X753" s="362"/>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5"/>
      <c r="BO753" s="5"/>
      <c r="BP753" s="5"/>
      <c r="BQ753" s="5"/>
      <c r="BR753" s="5"/>
      <c r="BS753" s="5"/>
      <c r="BT753" s="5"/>
      <c r="BU753" s="5"/>
      <c r="BV753" s="5"/>
      <c r="BW753" s="5"/>
      <c r="BX753" s="5"/>
      <c r="BY753" s="5"/>
      <c r="BZ753" s="5"/>
      <c r="CA753" s="5"/>
      <c r="CB753" s="5"/>
      <c r="CC753" s="6"/>
      <c r="CD753" s="6"/>
      <c r="CE753" s="6"/>
      <c r="CF753" s="6"/>
    </row>
    <row r="754" spans="1:84" x14ac:dyDescent="0.25">
      <c r="A754" s="1"/>
      <c r="B754" s="5"/>
      <c r="C754" s="5"/>
      <c r="D754" s="5"/>
      <c r="E754" s="5"/>
      <c r="F754" s="18"/>
      <c r="G754" s="5"/>
      <c r="H754" s="17"/>
      <c r="I754" s="5"/>
      <c r="J754" s="5"/>
      <c r="K754" s="5"/>
      <c r="L754" s="5"/>
      <c r="M754" s="5"/>
      <c r="N754" s="5"/>
      <c r="O754" s="5"/>
      <c r="P754" s="368"/>
      <c r="Q754" s="362"/>
      <c r="R754" s="362"/>
      <c r="S754" s="362"/>
      <c r="T754" s="362"/>
      <c r="U754" s="362"/>
      <c r="V754" s="362"/>
      <c r="W754" s="362"/>
      <c r="X754" s="362"/>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5"/>
      <c r="BO754" s="5"/>
      <c r="BP754" s="5"/>
      <c r="BQ754" s="5"/>
      <c r="BR754" s="5"/>
      <c r="BS754" s="5"/>
      <c r="BT754" s="5"/>
      <c r="BU754" s="5"/>
      <c r="BV754" s="5"/>
      <c r="BW754" s="5"/>
      <c r="BX754" s="5"/>
      <c r="BY754" s="5"/>
      <c r="BZ754" s="5"/>
      <c r="CA754" s="5"/>
      <c r="CB754" s="5"/>
      <c r="CC754" s="6"/>
      <c r="CD754" s="6"/>
      <c r="CE754" s="6"/>
      <c r="CF754" s="6"/>
    </row>
    <row r="755" spans="1:84" x14ac:dyDescent="0.25">
      <c r="A755" s="1"/>
      <c r="B755" s="5"/>
      <c r="C755" s="5"/>
      <c r="D755" s="5"/>
      <c r="E755" s="5"/>
      <c r="F755" s="18"/>
      <c r="G755" s="5"/>
      <c r="H755" s="17"/>
      <c r="I755" s="5"/>
      <c r="J755" s="5"/>
      <c r="K755" s="5"/>
      <c r="L755" s="5"/>
      <c r="M755" s="5"/>
      <c r="N755" s="5"/>
      <c r="O755" s="5"/>
      <c r="P755" s="368"/>
      <c r="Q755" s="362"/>
      <c r="R755" s="362"/>
      <c r="S755" s="362"/>
      <c r="T755" s="362"/>
      <c r="U755" s="362"/>
      <c r="V755" s="362"/>
      <c r="W755" s="362"/>
      <c r="X755" s="362"/>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c r="BX755" s="5"/>
      <c r="BY755" s="5"/>
      <c r="BZ755" s="5"/>
      <c r="CA755" s="5"/>
      <c r="CB755" s="5"/>
      <c r="CC755" s="6"/>
      <c r="CD755" s="6"/>
      <c r="CE755" s="6"/>
      <c r="CF755" s="6"/>
    </row>
    <row r="756" spans="1:84" x14ac:dyDescent="0.25">
      <c r="A756" s="1"/>
      <c r="B756" s="5"/>
      <c r="C756" s="5"/>
      <c r="D756" s="5"/>
      <c r="E756" s="5"/>
      <c r="F756" s="18"/>
      <c r="G756" s="5"/>
      <c r="H756" s="17"/>
      <c r="I756" s="5"/>
      <c r="J756" s="5"/>
      <c r="K756" s="5"/>
      <c r="L756" s="5"/>
      <c r="M756" s="5"/>
      <c r="N756" s="5"/>
      <c r="O756" s="5"/>
      <c r="P756" s="368"/>
      <c r="Q756" s="362"/>
      <c r="R756" s="362"/>
      <c r="S756" s="362"/>
      <c r="T756" s="362"/>
      <c r="U756" s="362"/>
      <c r="V756" s="362"/>
      <c r="W756" s="362"/>
      <c r="X756" s="362"/>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c r="CA756" s="5"/>
      <c r="CB756" s="5"/>
      <c r="CC756" s="6"/>
      <c r="CD756" s="6"/>
      <c r="CE756" s="6"/>
      <c r="CF756" s="6"/>
    </row>
    <row r="757" spans="1:84" x14ac:dyDescent="0.25">
      <c r="A757" s="1"/>
      <c r="B757" s="5"/>
      <c r="C757" s="5"/>
      <c r="D757" s="5"/>
      <c r="E757" s="5"/>
      <c r="F757" s="18"/>
      <c r="G757" s="5"/>
      <c r="H757" s="17"/>
      <c r="I757" s="5"/>
      <c r="J757" s="5"/>
      <c r="K757" s="5"/>
      <c r="L757" s="5"/>
      <c r="M757" s="5"/>
      <c r="N757" s="5"/>
      <c r="O757" s="5"/>
      <c r="P757" s="368"/>
      <c r="Q757" s="362"/>
      <c r="R757" s="362"/>
      <c r="S757" s="362"/>
      <c r="T757" s="362"/>
      <c r="U757" s="362"/>
      <c r="V757" s="362"/>
      <c r="W757" s="362"/>
      <c r="X757" s="362"/>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5"/>
      <c r="BO757" s="5"/>
      <c r="BP757" s="5"/>
      <c r="BQ757" s="5"/>
      <c r="BR757" s="5"/>
      <c r="BS757" s="5"/>
      <c r="BT757" s="5"/>
      <c r="BU757" s="5"/>
      <c r="BV757" s="5"/>
      <c r="BW757" s="5"/>
      <c r="BX757" s="5"/>
      <c r="BY757" s="5"/>
      <c r="BZ757" s="5"/>
      <c r="CA757" s="5"/>
      <c r="CB757" s="5"/>
      <c r="CC757" s="6"/>
      <c r="CD757" s="6"/>
      <c r="CE757" s="6"/>
      <c r="CF757" s="6"/>
    </row>
    <row r="758" spans="1:84" x14ac:dyDescent="0.25">
      <c r="A758" s="1"/>
      <c r="B758" s="5"/>
      <c r="C758" s="5"/>
      <c r="D758" s="5"/>
      <c r="E758" s="5"/>
      <c r="F758" s="18"/>
      <c r="G758" s="5"/>
      <c r="H758" s="17"/>
      <c r="I758" s="5"/>
      <c r="J758" s="5"/>
      <c r="K758" s="5"/>
      <c r="L758" s="5"/>
      <c r="M758" s="5"/>
      <c r="N758" s="5"/>
      <c r="O758" s="5"/>
      <c r="P758" s="368"/>
      <c r="Q758" s="362"/>
      <c r="R758" s="362"/>
      <c r="S758" s="362"/>
      <c r="T758" s="362"/>
      <c r="U758" s="362"/>
      <c r="V758" s="362"/>
      <c r="W758" s="362"/>
      <c r="X758" s="362"/>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c r="BX758" s="5"/>
      <c r="BY758" s="5"/>
      <c r="BZ758" s="5"/>
      <c r="CA758" s="5"/>
      <c r="CB758" s="5"/>
      <c r="CC758" s="6"/>
      <c r="CD758" s="6"/>
      <c r="CE758" s="6"/>
      <c r="CF758" s="6"/>
    </row>
    <row r="759" spans="1:84" x14ac:dyDescent="0.25">
      <c r="A759" s="1"/>
      <c r="B759" s="5"/>
      <c r="C759" s="5"/>
      <c r="D759" s="5"/>
      <c r="E759" s="5"/>
      <c r="F759" s="18"/>
      <c r="G759" s="5"/>
      <c r="H759" s="17"/>
      <c r="I759" s="5"/>
      <c r="J759" s="5"/>
      <c r="K759" s="5"/>
      <c r="L759" s="5"/>
      <c r="M759" s="5"/>
      <c r="N759" s="5"/>
      <c r="O759" s="5"/>
      <c r="P759" s="368"/>
      <c r="Q759" s="362"/>
      <c r="R759" s="362"/>
      <c r="S759" s="362"/>
      <c r="T759" s="362"/>
      <c r="U759" s="362"/>
      <c r="V759" s="362"/>
      <c r="W759" s="362"/>
      <c r="X759" s="362"/>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L759" s="5"/>
      <c r="BM759" s="5"/>
      <c r="BN759" s="5"/>
      <c r="BO759" s="5"/>
      <c r="BP759" s="5"/>
      <c r="BQ759" s="5"/>
      <c r="BR759" s="5"/>
      <c r="BS759" s="5"/>
      <c r="BT759" s="5"/>
      <c r="BU759" s="5"/>
      <c r="BV759" s="5"/>
      <c r="BW759" s="5"/>
      <c r="BX759" s="5"/>
      <c r="BY759" s="5"/>
      <c r="BZ759" s="5"/>
      <c r="CA759" s="5"/>
      <c r="CB759" s="5"/>
      <c r="CC759" s="6"/>
      <c r="CD759" s="6"/>
      <c r="CE759" s="6"/>
      <c r="CF759" s="6"/>
    </row>
    <row r="760" spans="1:84" x14ac:dyDescent="0.25">
      <c r="A760" s="1"/>
      <c r="B760" s="5"/>
      <c r="C760" s="5"/>
      <c r="D760" s="5"/>
      <c r="E760" s="5"/>
      <c r="F760" s="18"/>
      <c r="G760" s="5"/>
      <c r="H760" s="17"/>
      <c r="I760" s="5"/>
      <c r="J760" s="5"/>
      <c r="K760" s="5"/>
      <c r="L760" s="5"/>
      <c r="M760" s="5"/>
      <c r="N760" s="5"/>
      <c r="O760" s="5"/>
      <c r="P760" s="368"/>
      <c r="Q760" s="362"/>
      <c r="R760" s="362"/>
      <c r="S760" s="362"/>
      <c r="T760" s="362"/>
      <c r="U760" s="362"/>
      <c r="V760" s="362"/>
      <c r="W760" s="362"/>
      <c r="X760" s="362"/>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5"/>
      <c r="BV760" s="5"/>
      <c r="BW760" s="5"/>
      <c r="BX760" s="5"/>
      <c r="BY760" s="5"/>
      <c r="BZ760" s="5"/>
      <c r="CA760" s="5"/>
      <c r="CB760" s="5"/>
      <c r="CC760" s="6"/>
      <c r="CD760" s="6"/>
      <c r="CE760" s="6"/>
      <c r="CF760" s="6"/>
    </row>
    <row r="761" spans="1:84" x14ac:dyDescent="0.25">
      <c r="A761" s="1"/>
      <c r="B761" s="5"/>
      <c r="C761" s="5"/>
      <c r="D761" s="5"/>
      <c r="E761" s="5"/>
      <c r="F761" s="18"/>
      <c r="G761" s="5"/>
      <c r="H761" s="17"/>
      <c r="I761" s="5"/>
      <c r="J761" s="5"/>
      <c r="K761" s="5"/>
      <c r="L761" s="5"/>
      <c r="M761" s="5"/>
      <c r="N761" s="5"/>
      <c r="O761" s="5"/>
      <c r="P761" s="368"/>
      <c r="Q761" s="362"/>
      <c r="R761" s="362"/>
      <c r="S761" s="362"/>
      <c r="T761" s="362"/>
      <c r="U761" s="362"/>
      <c r="V761" s="362"/>
      <c r="W761" s="362"/>
      <c r="X761" s="362"/>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5"/>
      <c r="BV761" s="5"/>
      <c r="BW761" s="5"/>
      <c r="BX761" s="5"/>
      <c r="BY761" s="5"/>
      <c r="BZ761" s="5"/>
      <c r="CA761" s="5"/>
      <c r="CB761" s="5"/>
      <c r="CC761" s="6"/>
      <c r="CD761" s="6"/>
      <c r="CE761" s="6"/>
      <c r="CF761" s="6"/>
    </row>
    <row r="762" spans="1:84" x14ac:dyDescent="0.25">
      <c r="A762" s="1"/>
      <c r="B762" s="5"/>
      <c r="C762" s="5"/>
      <c r="D762" s="5"/>
      <c r="E762" s="5"/>
      <c r="F762" s="18"/>
      <c r="G762" s="5"/>
      <c r="H762" s="17"/>
      <c r="I762" s="5"/>
      <c r="J762" s="5"/>
      <c r="K762" s="5"/>
      <c r="L762" s="5"/>
      <c r="M762" s="5"/>
      <c r="N762" s="5"/>
      <c r="O762" s="5"/>
      <c r="P762" s="368"/>
      <c r="Q762" s="362"/>
      <c r="R762" s="362"/>
      <c r="S762" s="362"/>
      <c r="T762" s="362"/>
      <c r="U762" s="362"/>
      <c r="V762" s="362"/>
      <c r="W762" s="362"/>
      <c r="X762" s="362"/>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c r="CA762" s="5"/>
      <c r="CB762" s="5"/>
      <c r="CC762" s="6"/>
      <c r="CD762" s="6"/>
      <c r="CE762" s="6"/>
      <c r="CF762" s="6"/>
    </row>
    <row r="763" spans="1:84" x14ac:dyDescent="0.25">
      <c r="A763" s="1"/>
      <c r="B763" s="5"/>
      <c r="C763" s="5"/>
      <c r="D763" s="5"/>
      <c r="E763" s="5"/>
      <c r="F763" s="18"/>
      <c r="G763" s="5"/>
      <c r="H763" s="17"/>
      <c r="I763" s="5"/>
      <c r="J763" s="5"/>
      <c r="K763" s="5"/>
      <c r="L763" s="5"/>
      <c r="M763" s="5"/>
      <c r="N763" s="5"/>
      <c r="O763" s="5"/>
      <c r="P763" s="368"/>
      <c r="Q763" s="362"/>
      <c r="R763" s="362"/>
      <c r="S763" s="362"/>
      <c r="T763" s="362"/>
      <c r="U763" s="362"/>
      <c r="V763" s="362"/>
      <c r="W763" s="362"/>
      <c r="X763" s="362"/>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5"/>
      <c r="BO763" s="5"/>
      <c r="BP763" s="5"/>
      <c r="BQ763" s="5"/>
      <c r="BR763" s="5"/>
      <c r="BS763" s="5"/>
      <c r="BT763" s="5"/>
      <c r="BU763" s="5"/>
      <c r="BV763" s="5"/>
      <c r="BW763" s="5"/>
      <c r="BX763" s="5"/>
      <c r="BY763" s="5"/>
      <c r="BZ763" s="5"/>
      <c r="CA763" s="5"/>
      <c r="CB763" s="5"/>
      <c r="CC763" s="6"/>
      <c r="CD763" s="6"/>
      <c r="CE763" s="6"/>
      <c r="CF763" s="6"/>
    </row>
    <row r="764" spans="1:84" x14ac:dyDescent="0.25">
      <c r="A764" s="1"/>
      <c r="B764" s="5"/>
      <c r="C764" s="5"/>
      <c r="D764" s="5"/>
      <c r="E764" s="5"/>
      <c r="F764" s="18"/>
      <c r="G764" s="5"/>
      <c r="H764" s="17"/>
      <c r="I764" s="5"/>
      <c r="J764" s="5"/>
      <c r="K764" s="5"/>
      <c r="L764" s="5"/>
      <c r="M764" s="5"/>
      <c r="N764" s="5"/>
      <c r="O764" s="5"/>
      <c r="P764" s="368"/>
      <c r="Q764" s="362"/>
      <c r="R764" s="362"/>
      <c r="S764" s="362"/>
      <c r="T764" s="362"/>
      <c r="U764" s="362"/>
      <c r="V764" s="362"/>
      <c r="W764" s="362"/>
      <c r="X764" s="362"/>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5"/>
      <c r="BV764" s="5"/>
      <c r="BW764" s="5"/>
      <c r="BX764" s="5"/>
      <c r="BY764" s="5"/>
      <c r="BZ764" s="5"/>
      <c r="CA764" s="5"/>
      <c r="CB764" s="5"/>
      <c r="CC764" s="6"/>
      <c r="CD764" s="6"/>
      <c r="CE764" s="6"/>
      <c r="CF764" s="6"/>
    </row>
    <row r="765" spans="1:84" x14ac:dyDescent="0.25">
      <c r="A765" s="1"/>
      <c r="B765" s="5"/>
      <c r="C765" s="5"/>
      <c r="D765" s="5"/>
      <c r="E765" s="5"/>
      <c r="F765" s="18"/>
      <c r="G765" s="5"/>
      <c r="H765" s="17"/>
      <c r="I765" s="5"/>
      <c r="J765" s="5"/>
      <c r="K765" s="5"/>
      <c r="L765" s="5"/>
      <c r="M765" s="5"/>
      <c r="N765" s="5"/>
      <c r="O765" s="5"/>
      <c r="P765" s="368"/>
      <c r="Q765" s="362"/>
      <c r="R765" s="362"/>
      <c r="S765" s="362"/>
      <c r="T765" s="362"/>
      <c r="U765" s="362"/>
      <c r="V765" s="362"/>
      <c r="W765" s="362"/>
      <c r="X765" s="362"/>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c r="BI765" s="5"/>
      <c r="BJ765" s="5"/>
      <c r="BK765" s="5"/>
      <c r="BL765" s="5"/>
      <c r="BM765" s="5"/>
      <c r="BN765" s="5"/>
      <c r="BO765" s="5"/>
      <c r="BP765" s="5"/>
      <c r="BQ765" s="5"/>
      <c r="BR765" s="5"/>
      <c r="BS765" s="5"/>
      <c r="BT765" s="5"/>
      <c r="BU765" s="5"/>
      <c r="BV765" s="5"/>
      <c r="BW765" s="5"/>
      <c r="BX765" s="5"/>
      <c r="BY765" s="5"/>
      <c r="BZ765" s="5"/>
      <c r="CA765" s="5"/>
      <c r="CB765" s="5"/>
      <c r="CC765" s="6"/>
      <c r="CD765" s="6"/>
      <c r="CE765" s="6"/>
      <c r="CF765" s="6"/>
    </row>
    <row r="766" spans="1:84" x14ac:dyDescent="0.25">
      <c r="A766" s="1"/>
      <c r="B766" s="5"/>
      <c r="C766" s="5"/>
      <c r="D766" s="5"/>
      <c r="E766" s="5"/>
      <c r="F766" s="18"/>
      <c r="G766" s="5"/>
      <c r="H766" s="17"/>
      <c r="I766" s="5"/>
      <c r="J766" s="5"/>
      <c r="K766" s="5"/>
      <c r="L766" s="5"/>
      <c r="M766" s="5"/>
      <c r="N766" s="5"/>
      <c r="O766" s="5"/>
      <c r="P766" s="368"/>
      <c r="Q766" s="362"/>
      <c r="R766" s="362"/>
      <c r="S766" s="362"/>
      <c r="T766" s="362"/>
      <c r="U766" s="362"/>
      <c r="V766" s="362"/>
      <c r="W766" s="362"/>
      <c r="X766" s="362"/>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N766" s="5"/>
      <c r="BO766" s="5"/>
      <c r="BP766" s="5"/>
      <c r="BQ766" s="5"/>
      <c r="BR766" s="5"/>
      <c r="BS766" s="5"/>
      <c r="BT766" s="5"/>
      <c r="BU766" s="5"/>
      <c r="BV766" s="5"/>
      <c r="BW766" s="5"/>
      <c r="BX766" s="5"/>
      <c r="BY766" s="5"/>
      <c r="BZ766" s="5"/>
      <c r="CA766" s="5"/>
      <c r="CB766" s="5"/>
      <c r="CC766" s="6"/>
      <c r="CD766" s="6"/>
      <c r="CE766" s="6"/>
      <c r="CF766" s="6"/>
    </row>
    <row r="767" spans="1:84" x14ac:dyDescent="0.25">
      <c r="A767" s="1"/>
      <c r="B767" s="5"/>
      <c r="C767" s="5"/>
      <c r="D767" s="5"/>
      <c r="E767" s="5"/>
      <c r="F767" s="18"/>
      <c r="G767" s="5"/>
      <c r="H767" s="17"/>
      <c r="I767" s="5"/>
      <c r="J767" s="5"/>
      <c r="K767" s="5"/>
      <c r="L767" s="5"/>
      <c r="M767" s="5"/>
      <c r="N767" s="5"/>
      <c r="O767" s="5"/>
      <c r="P767" s="368"/>
      <c r="Q767" s="362"/>
      <c r="R767" s="362"/>
      <c r="S767" s="362"/>
      <c r="T767" s="362"/>
      <c r="U767" s="362"/>
      <c r="V767" s="362"/>
      <c r="W767" s="362"/>
      <c r="X767" s="362"/>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5"/>
      <c r="BN767" s="5"/>
      <c r="BO767" s="5"/>
      <c r="BP767" s="5"/>
      <c r="BQ767" s="5"/>
      <c r="BR767" s="5"/>
      <c r="BS767" s="5"/>
      <c r="BT767" s="5"/>
      <c r="BU767" s="5"/>
      <c r="BV767" s="5"/>
      <c r="BW767" s="5"/>
      <c r="BX767" s="5"/>
      <c r="BY767" s="5"/>
      <c r="BZ767" s="5"/>
      <c r="CA767" s="5"/>
      <c r="CB767" s="5"/>
      <c r="CC767" s="6"/>
      <c r="CD767" s="6"/>
      <c r="CE767" s="6"/>
      <c r="CF767" s="6"/>
    </row>
    <row r="768" spans="1:84" x14ac:dyDescent="0.25">
      <c r="A768" s="1"/>
      <c r="B768" s="5"/>
      <c r="C768" s="5"/>
      <c r="D768" s="5"/>
      <c r="E768" s="5"/>
      <c r="F768" s="18"/>
      <c r="G768" s="5"/>
      <c r="H768" s="17"/>
      <c r="I768" s="5"/>
      <c r="J768" s="5"/>
      <c r="K768" s="5"/>
      <c r="L768" s="5"/>
      <c r="M768" s="5"/>
      <c r="N768" s="5"/>
      <c r="O768" s="5"/>
      <c r="P768" s="368"/>
      <c r="Q768" s="362"/>
      <c r="R768" s="362"/>
      <c r="S768" s="362"/>
      <c r="T768" s="362"/>
      <c r="U768" s="362"/>
      <c r="V768" s="362"/>
      <c r="W768" s="362"/>
      <c r="X768" s="362"/>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5"/>
      <c r="BN768" s="5"/>
      <c r="BO768" s="5"/>
      <c r="BP768" s="5"/>
      <c r="BQ768" s="5"/>
      <c r="BR768" s="5"/>
      <c r="BS768" s="5"/>
      <c r="BT768" s="5"/>
      <c r="BU768" s="5"/>
      <c r="BV768" s="5"/>
      <c r="BW768" s="5"/>
      <c r="BX768" s="5"/>
      <c r="BY768" s="5"/>
      <c r="BZ768" s="5"/>
      <c r="CA768" s="5"/>
      <c r="CB768" s="5"/>
      <c r="CC768" s="6"/>
      <c r="CD768" s="6"/>
      <c r="CE768" s="6"/>
      <c r="CF768" s="6"/>
    </row>
    <row r="769" spans="1:84" x14ac:dyDescent="0.25">
      <c r="A769" s="1"/>
      <c r="B769" s="5"/>
      <c r="C769" s="5"/>
      <c r="D769" s="5"/>
      <c r="E769" s="5"/>
      <c r="F769" s="18"/>
      <c r="G769" s="5"/>
      <c r="H769" s="17"/>
      <c r="I769" s="5"/>
      <c r="J769" s="5"/>
      <c r="K769" s="5"/>
      <c r="L769" s="5"/>
      <c r="M769" s="5"/>
      <c r="N769" s="5"/>
      <c r="O769" s="5"/>
      <c r="P769" s="368"/>
      <c r="Q769" s="362"/>
      <c r="R769" s="362"/>
      <c r="S769" s="362"/>
      <c r="T769" s="362"/>
      <c r="U769" s="362"/>
      <c r="V769" s="362"/>
      <c r="W769" s="362"/>
      <c r="X769" s="362"/>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c r="CA769" s="5"/>
      <c r="CB769" s="5"/>
      <c r="CC769" s="6"/>
      <c r="CD769" s="6"/>
      <c r="CE769" s="6"/>
      <c r="CF769" s="6"/>
    </row>
    <row r="770" spans="1:84" x14ac:dyDescent="0.25">
      <c r="A770" s="1"/>
      <c r="B770" s="5"/>
      <c r="C770" s="5"/>
      <c r="D770" s="5"/>
      <c r="E770" s="5"/>
      <c r="F770" s="18"/>
      <c r="G770" s="5"/>
      <c r="H770" s="17"/>
      <c r="I770" s="5"/>
      <c r="J770" s="5"/>
      <c r="K770" s="5"/>
      <c r="L770" s="5"/>
      <c r="M770" s="5"/>
      <c r="N770" s="5"/>
      <c r="O770" s="5"/>
      <c r="P770" s="368"/>
      <c r="Q770" s="362"/>
      <c r="R770" s="362"/>
      <c r="S770" s="362"/>
      <c r="T770" s="362"/>
      <c r="U770" s="362"/>
      <c r="V770" s="362"/>
      <c r="W770" s="362"/>
      <c r="X770" s="362"/>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c r="CA770" s="5"/>
      <c r="CB770" s="5"/>
      <c r="CC770" s="6"/>
      <c r="CD770" s="6"/>
      <c r="CE770" s="6"/>
      <c r="CF770" s="6"/>
    </row>
    <row r="771" spans="1:84" x14ac:dyDescent="0.25">
      <c r="A771" s="1"/>
      <c r="B771" s="5"/>
      <c r="C771" s="5"/>
      <c r="D771" s="5"/>
      <c r="E771" s="5"/>
      <c r="F771" s="18"/>
      <c r="G771" s="5"/>
      <c r="H771" s="17"/>
      <c r="I771" s="5"/>
      <c r="J771" s="5"/>
      <c r="K771" s="5"/>
      <c r="L771" s="5"/>
      <c r="M771" s="5"/>
      <c r="N771" s="5"/>
      <c r="O771" s="5"/>
      <c r="P771" s="368"/>
      <c r="Q771" s="362"/>
      <c r="R771" s="362"/>
      <c r="S771" s="362"/>
      <c r="T771" s="362"/>
      <c r="U771" s="362"/>
      <c r="V771" s="362"/>
      <c r="W771" s="362"/>
      <c r="X771" s="362"/>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c r="BI771" s="5"/>
      <c r="BJ771" s="5"/>
      <c r="BK771" s="5"/>
      <c r="BL771" s="5"/>
      <c r="BM771" s="5"/>
      <c r="BN771" s="5"/>
      <c r="BO771" s="5"/>
      <c r="BP771" s="5"/>
      <c r="BQ771" s="5"/>
      <c r="BR771" s="5"/>
      <c r="BS771" s="5"/>
      <c r="BT771" s="5"/>
      <c r="BU771" s="5"/>
      <c r="BV771" s="5"/>
      <c r="BW771" s="5"/>
      <c r="BX771" s="5"/>
      <c r="BY771" s="5"/>
      <c r="BZ771" s="5"/>
      <c r="CA771" s="5"/>
      <c r="CB771" s="5"/>
      <c r="CC771" s="6"/>
      <c r="CD771" s="6"/>
      <c r="CE771" s="6"/>
      <c r="CF771" s="6"/>
    </row>
    <row r="772" spans="1:84" x14ac:dyDescent="0.25">
      <c r="A772" s="1"/>
      <c r="B772" s="5"/>
      <c r="C772" s="5"/>
      <c r="D772" s="5"/>
      <c r="E772" s="5"/>
      <c r="F772" s="18"/>
      <c r="G772" s="5"/>
      <c r="H772" s="17"/>
      <c r="I772" s="5"/>
      <c r="J772" s="5"/>
      <c r="K772" s="5"/>
      <c r="L772" s="5"/>
      <c r="M772" s="5"/>
      <c r="N772" s="5"/>
      <c r="O772" s="5"/>
      <c r="P772" s="368"/>
      <c r="Q772" s="362"/>
      <c r="R772" s="362"/>
      <c r="S772" s="362"/>
      <c r="T772" s="362"/>
      <c r="U772" s="362"/>
      <c r="V772" s="362"/>
      <c r="W772" s="362"/>
      <c r="X772" s="362"/>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5"/>
      <c r="BK772" s="5"/>
      <c r="BL772" s="5"/>
      <c r="BM772" s="5"/>
      <c r="BN772" s="5"/>
      <c r="BO772" s="5"/>
      <c r="BP772" s="5"/>
      <c r="BQ772" s="5"/>
      <c r="BR772" s="5"/>
      <c r="BS772" s="5"/>
      <c r="BT772" s="5"/>
      <c r="BU772" s="5"/>
      <c r="BV772" s="5"/>
      <c r="BW772" s="5"/>
      <c r="BX772" s="5"/>
      <c r="BY772" s="5"/>
      <c r="BZ772" s="5"/>
      <c r="CA772" s="5"/>
      <c r="CB772" s="5"/>
      <c r="CC772" s="6"/>
      <c r="CD772" s="6"/>
      <c r="CE772" s="6"/>
      <c r="CF772" s="6"/>
    </row>
    <row r="773" spans="1:84" x14ac:dyDescent="0.25">
      <c r="A773" s="1"/>
      <c r="B773" s="5"/>
      <c r="C773" s="5"/>
      <c r="D773" s="5"/>
      <c r="E773" s="5"/>
      <c r="F773" s="18"/>
      <c r="G773" s="5"/>
      <c r="H773" s="17"/>
      <c r="I773" s="5"/>
      <c r="J773" s="5"/>
      <c r="K773" s="5"/>
      <c r="L773" s="5"/>
      <c r="M773" s="5"/>
      <c r="N773" s="5"/>
      <c r="O773" s="5"/>
      <c r="P773" s="368"/>
      <c r="Q773" s="362"/>
      <c r="R773" s="362"/>
      <c r="S773" s="362"/>
      <c r="T773" s="362"/>
      <c r="U773" s="362"/>
      <c r="V773" s="362"/>
      <c r="W773" s="362"/>
      <c r="X773" s="362"/>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K773" s="5"/>
      <c r="BL773" s="5"/>
      <c r="BM773" s="5"/>
      <c r="BN773" s="5"/>
      <c r="BO773" s="5"/>
      <c r="BP773" s="5"/>
      <c r="BQ773" s="5"/>
      <c r="BR773" s="5"/>
      <c r="BS773" s="5"/>
      <c r="BT773" s="5"/>
      <c r="BU773" s="5"/>
      <c r="BV773" s="5"/>
      <c r="BW773" s="5"/>
      <c r="BX773" s="5"/>
      <c r="BY773" s="5"/>
      <c r="BZ773" s="5"/>
      <c r="CA773" s="5"/>
      <c r="CB773" s="5"/>
      <c r="CC773" s="6"/>
      <c r="CD773" s="6"/>
      <c r="CE773" s="6"/>
      <c r="CF773" s="6"/>
    </row>
    <row r="774" spans="1:84" x14ac:dyDescent="0.25">
      <c r="A774" s="1"/>
      <c r="B774" s="5"/>
      <c r="C774" s="5"/>
      <c r="D774" s="5"/>
      <c r="E774" s="5"/>
      <c r="F774" s="18"/>
      <c r="G774" s="5"/>
      <c r="H774" s="17"/>
      <c r="I774" s="5"/>
      <c r="J774" s="5"/>
      <c r="K774" s="5"/>
      <c r="L774" s="5"/>
      <c r="M774" s="5"/>
      <c r="N774" s="5"/>
      <c r="O774" s="5"/>
      <c r="P774" s="368"/>
      <c r="Q774" s="362"/>
      <c r="R774" s="362"/>
      <c r="S774" s="362"/>
      <c r="T774" s="362"/>
      <c r="U774" s="362"/>
      <c r="V774" s="362"/>
      <c r="W774" s="362"/>
      <c r="X774" s="362"/>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K774" s="5"/>
      <c r="BL774" s="5"/>
      <c r="BM774" s="5"/>
      <c r="BN774" s="5"/>
      <c r="BO774" s="5"/>
      <c r="BP774" s="5"/>
      <c r="BQ774" s="5"/>
      <c r="BR774" s="5"/>
      <c r="BS774" s="5"/>
      <c r="BT774" s="5"/>
      <c r="BU774" s="5"/>
      <c r="BV774" s="5"/>
      <c r="BW774" s="5"/>
      <c r="BX774" s="5"/>
      <c r="BY774" s="5"/>
      <c r="BZ774" s="5"/>
      <c r="CA774" s="5"/>
      <c r="CB774" s="5"/>
      <c r="CC774" s="6"/>
      <c r="CD774" s="6"/>
      <c r="CE774" s="6"/>
      <c r="CF774" s="6"/>
    </row>
    <row r="775" spans="1:84" x14ac:dyDescent="0.25">
      <c r="A775" s="1"/>
      <c r="B775" s="5"/>
      <c r="C775" s="5"/>
      <c r="D775" s="5"/>
      <c r="E775" s="5"/>
      <c r="F775" s="18"/>
      <c r="G775" s="5"/>
      <c r="H775" s="17"/>
      <c r="I775" s="5"/>
      <c r="J775" s="5"/>
      <c r="K775" s="5"/>
      <c r="L775" s="5"/>
      <c r="M775" s="5"/>
      <c r="N775" s="5"/>
      <c r="O775" s="5"/>
      <c r="P775" s="368"/>
      <c r="Q775" s="362"/>
      <c r="R775" s="362"/>
      <c r="S775" s="362"/>
      <c r="T775" s="362"/>
      <c r="U775" s="362"/>
      <c r="V775" s="362"/>
      <c r="W775" s="362"/>
      <c r="X775" s="362"/>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5"/>
      <c r="BH775" s="5"/>
      <c r="BI775" s="5"/>
      <c r="BJ775" s="5"/>
      <c r="BK775" s="5"/>
      <c r="BL775" s="5"/>
      <c r="BM775" s="5"/>
      <c r="BN775" s="5"/>
      <c r="BO775" s="5"/>
      <c r="BP775" s="5"/>
      <c r="BQ775" s="5"/>
      <c r="BR775" s="5"/>
      <c r="BS775" s="5"/>
      <c r="BT775" s="5"/>
      <c r="BU775" s="5"/>
      <c r="BV775" s="5"/>
      <c r="BW775" s="5"/>
      <c r="BX775" s="5"/>
      <c r="BY775" s="5"/>
      <c r="BZ775" s="5"/>
      <c r="CA775" s="5"/>
      <c r="CB775" s="5"/>
      <c r="CC775" s="6"/>
      <c r="CD775" s="6"/>
      <c r="CE775" s="6"/>
      <c r="CF775" s="6"/>
    </row>
    <row r="776" spans="1:84" x14ac:dyDescent="0.25">
      <c r="A776" s="1"/>
      <c r="B776" s="5"/>
      <c r="C776" s="5"/>
      <c r="D776" s="5"/>
      <c r="E776" s="5"/>
      <c r="F776" s="18"/>
      <c r="G776" s="5"/>
      <c r="H776" s="17"/>
      <c r="I776" s="5"/>
      <c r="J776" s="5"/>
      <c r="K776" s="5"/>
      <c r="L776" s="5"/>
      <c r="M776" s="5"/>
      <c r="N776" s="5"/>
      <c r="O776" s="5"/>
      <c r="P776" s="368"/>
      <c r="Q776" s="362"/>
      <c r="R776" s="362"/>
      <c r="S776" s="362"/>
      <c r="T776" s="362"/>
      <c r="U776" s="362"/>
      <c r="V776" s="362"/>
      <c r="W776" s="362"/>
      <c r="X776" s="362"/>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5"/>
      <c r="BO776" s="5"/>
      <c r="BP776" s="5"/>
      <c r="BQ776" s="5"/>
      <c r="BR776" s="5"/>
      <c r="BS776" s="5"/>
      <c r="BT776" s="5"/>
      <c r="BU776" s="5"/>
      <c r="BV776" s="5"/>
      <c r="BW776" s="5"/>
      <c r="BX776" s="5"/>
      <c r="BY776" s="5"/>
      <c r="BZ776" s="5"/>
      <c r="CA776" s="5"/>
      <c r="CB776" s="5"/>
      <c r="CC776" s="6"/>
      <c r="CD776" s="6"/>
      <c r="CE776" s="6"/>
      <c r="CF776" s="6"/>
    </row>
    <row r="777" spans="1:84" x14ac:dyDescent="0.25">
      <c r="A777" s="1"/>
      <c r="B777" s="5"/>
      <c r="C777" s="5"/>
      <c r="D777" s="5"/>
      <c r="E777" s="5"/>
      <c r="F777" s="18"/>
      <c r="G777" s="5"/>
      <c r="H777" s="17"/>
      <c r="I777" s="5"/>
      <c r="J777" s="5"/>
      <c r="K777" s="5"/>
      <c r="L777" s="5"/>
      <c r="M777" s="5"/>
      <c r="N777" s="5"/>
      <c r="O777" s="5"/>
      <c r="P777" s="368"/>
      <c r="Q777" s="362"/>
      <c r="R777" s="362"/>
      <c r="S777" s="362"/>
      <c r="T777" s="362"/>
      <c r="U777" s="362"/>
      <c r="V777" s="362"/>
      <c r="W777" s="362"/>
      <c r="X777" s="362"/>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5"/>
      <c r="BN777" s="5"/>
      <c r="BO777" s="5"/>
      <c r="BP777" s="5"/>
      <c r="BQ777" s="5"/>
      <c r="BR777" s="5"/>
      <c r="BS777" s="5"/>
      <c r="BT777" s="5"/>
      <c r="BU777" s="5"/>
      <c r="BV777" s="5"/>
      <c r="BW777" s="5"/>
      <c r="BX777" s="5"/>
      <c r="BY777" s="5"/>
      <c r="BZ777" s="5"/>
      <c r="CA777" s="5"/>
      <c r="CB777" s="5"/>
      <c r="CC777" s="6"/>
      <c r="CD777" s="6"/>
      <c r="CE777" s="6"/>
      <c r="CF777" s="6"/>
    </row>
    <row r="778" spans="1:84" x14ac:dyDescent="0.25">
      <c r="A778" s="1"/>
      <c r="B778" s="5"/>
      <c r="C778" s="5"/>
      <c r="D778" s="5"/>
      <c r="E778" s="5"/>
      <c r="F778" s="18"/>
      <c r="G778" s="5"/>
      <c r="H778" s="17"/>
      <c r="I778" s="5"/>
      <c r="J778" s="5"/>
      <c r="K778" s="5"/>
      <c r="L778" s="5"/>
      <c r="M778" s="5"/>
      <c r="N778" s="5"/>
      <c r="O778" s="5"/>
      <c r="P778" s="368"/>
      <c r="Q778" s="362"/>
      <c r="R778" s="362"/>
      <c r="S778" s="362"/>
      <c r="T778" s="362"/>
      <c r="U778" s="362"/>
      <c r="V778" s="362"/>
      <c r="W778" s="362"/>
      <c r="X778" s="362"/>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c r="BI778" s="5"/>
      <c r="BJ778" s="5"/>
      <c r="BK778" s="5"/>
      <c r="BL778" s="5"/>
      <c r="BM778" s="5"/>
      <c r="BN778" s="5"/>
      <c r="BO778" s="5"/>
      <c r="BP778" s="5"/>
      <c r="BQ778" s="5"/>
      <c r="BR778" s="5"/>
      <c r="BS778" s="5"/>
      <c r="BT778" s="5"/>
      <c r="BU778" s="5"/>
      <c r="BV778" s="5"/>
      <c r="BW778" s="5"/>
      <c r="BX778" s="5"/>
      <c r="BY778" s="5"/>
      <c r="BZ778" s="5"/>
      <c r="CA778" s="5"/>
      <c r="CB778" s="5"/>
      <c r="CC778" s="6"/>
      <c r="CD778" s="6"/>
      <c r="CE778" s="6"/>
      <c r="CF778" s="6"/>
    </row>
    <row r="779" spans="1:84" x14ac:dyDescent="0.25">
      <c r="A779" s="1"/>
      <c r="B779" s="5"/>
      <c r="C779" s="5"/>
      <c r="D779" s="5"/>
      <c r="E779" s="5"/>
      <c r="F779" s="18"/>
      <c r="G779" s="5"/>
      <c r="H779" s="17"/>
      <c r="I779" s="5"/>
      <c r="J779" s="5"/>
      <c r="K779" s="5"/>
      <c r="L779" s="5"/>
      <c r="M779" s="5"/>
      <c r="N779" s="5"/>
      <c r="O779" s="5"/>
      <c r="P779" s="368"/>
      <c r="Q779" s="362"/>
      <c r="R779" s="362"/>
      <c r="S779" s="362"/>
      <c r="T779" s="362"/>
      <c r="U779" s="362"/>
      <c r="V779" s="362"/>
      <c r="W779" s="362"/>
      <c r="X779" s="362"/>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5"/>
      <c r="BH779" s="5"/>
      <c r="BI779" s="5"/>
      <c r="BJ779" s="5"/>
      <c r="BK779" s="5"/>
      <c r="BL779" s="5"/>
      <c r="BM779" s="5"/>
      <c r="BN779" s="5"/>
      <c r="BO779" s="5"/>
      <c r="BP779" s="5"/>
      <c r="BQ779" s="5"/>
      <c r="BR779" s="5"/>
      <c r="BS779" s="5"/>
      <c r="BT779" s="5"/>
      <c r="BU779" s="5"/>
      <c r="BV779" s="5"/>
      <c r="BW779" s="5"/>
      <c r="BX779" s="5"/>
      <c r="BY779" s="5"/>
      <c r="BZ779" s="5"/>
      <c r="CA779" s="5"/>
      <c r="CB779" s="5"/>
      <c r="CC779" s="6"/>
      <c r="CD779" s="6"/>
      <c r="CE779" s="6"/>
      <c r="CF779" s="6"/>
    </row>
    <row r="780" spans="1:84" x14ac:dyDescent="0.25">
      <c r="A780" s="1"/>
      <c r="B780" s="5"/>
      <c r="C780" s="5"/>
      <c r="D780" s="5"/>
      <c r="E780" s="5"/>
      <c r="F780" s="18"/>
      <c r="G780" s="5"/>
      <c r="H780" s="17"/>
      <c r="I780" s="5"/>
      <c r="J780" s="5"/>
      <c r="K780" s="5"/>
      <c r="L780" s="5"/>
      <c r="M780" s="5"/>
      <c r="N780" s="5"/>
      <c r="O780" s="5"/>
      <c r="P780" s="368"/>
      <c r="Q780" s="362"/>
      <c r="R780" s="362"/>
      <c r="S780" s="362"/>
      <c r="T780" s="362"/>
      <c r="U780" s="362"/>
      <c r="V780" s="362"/>
      <c r="W780" s="362"/>
      <c r="X780" s="362"/>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5"/>
      <c r="BK780" s="5"/>
      <c r="BL780" s="5"/>
      <c r="BM780" s="5"/>
      <c r="BN780" s="5"/>
      <c r="BO780" s="5"/>
      <c r="BP780" s="5"/>
      <c r="BQ780" s="5"/>
      <c r="BR780" s="5"/>
      <c r="BS780" s="5"/>
      <c r="BT780" s="5"/>
      <c r="BU780" s="5"/>
      <c r="BV780" s="5"/>
      <c r="BW780" s="5"/>
      <c r="BX780" s="5"/>
      <c r="BY780" s="5"/>
      <c r="BZ780" s="5"/>
      <c r="CA780" s="5"/>
      <c r="CB780" s="5"/>
      <c r="CC780" s="6"/>
      <c r="CD780" s="6"/>
      <c r="CE780" s="6"/>
      <c r="CF780" s="6"/>
    </row>
    <row r="781" spans="1:84" x14ac:dyDescent="0.25">
      <c r="A781" s="1"/>
      <c r="B781" s="5"/>
      <c r="C781" s="5"/>
      <c r="D781" s="5"/>
      <c r="E781" s="5"/>
      <c r="F781" s="18"/>
      <c r="G781" s="5"/>
      <c r="H781" s="17"/>
      <c r="I781" s="5"/>
      <c r="J781" s="5"/>
      <c r="K781" s="5"/>
      <c r="L781" s="5"/>
      <c r="M781" s="5"/>
      <c r="N781" s="5"/>
      <c r="O781" s="5"/>
      <c r="P781" s="368"/>
      <c r="Q781" s="362"/>
      <c r="R781" s="362"/>
      <c r="S781" s="362"/>
      <c r="T781" s="362"/>
      <c r="U781" s="362"/>
      <c r="V781" s="362"/>
      <c r="W781" s="362"/>
      <c r="X781" s="362"/>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5"/>
      <c r="BN781" s="5"/>
      <c r="BO781" s="5"/>
      <c r="BP781" s="5"/>
      <c r="BQ781" s="5"/>
      <c r="BR781" s="5"/>
      <c r="BS781" s="5"/>
      <c r="BT781" s="5"/>
      <c r="BU781" s="5"/>
      <c r="BV781" s="5"/>
      <c r="BW781" s="5"/>
      <c r="BX781" s="5"/>
      <c r="BY781" s="5"/>
      <c r="BZ781" s="5"/>
      <c r="CA781" s="5"/>
      <c r="CB781" s="5"/>
      <c r="CC781" s="6"/>
      <c r="CD781" s="6"/>
      <c r="CE781" s="6"/>
      <c r="CF781" s="6"/>
    </row>
    <row r="782" spans="1:84" x14ac:dyDescent="0.25">
      <c r="A782" s="1"/>
      <c r="B782" s="5"/>
      <c r="C782" s="5"/>
      <c r="D782" s="5"/>
      <c r="E782" s="5"/>
      <c r="F782" s="18"/>
      <c r="G782" s="5"/>
      <c r="H782" s="17"/>
      <c r="I782" s="5"/>
      <c r="J782" s="5"/>
      <c r="K782" s="5"/>
      <c r="L782" s="5"/>
      <c r="M782" s="5"/>
      <c r="N782" s="5"/>
      <c r="O782" s="5"/>
      <c r="P782" s="368"/>
      <c r="Q782" s="362"/>
      <c r="R782" s="362"/>
      <c r="S782" s="362"/>
      <c r="T782" s="362"/>
      <c r="U782" s="362"/>
      <c r="V782" s="362"/>
      <c r="W782" s="362"/>
      <c r="X782" s="362"/>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5"/>
      <c r="BW782" s="5"/>
      <c r="BX782" s="5"/>
      <c r="BY782" s="5"/>
      <c r="BZ782" s="5"/>
      <c r="CA782" s="5"/>
      <c r="CB782" s="5"/>
      <c r="CC782" s="6"/>
      <c r="CD782" s="6"/>
      <c r="CE782" s="6"/>
      <c r="CF782" s="6"/>
    </row>
    <row r="783" spans="1:84" x14ac:dyDescent="0.25">
      <c r="A783" s="1"/>
      <c r="B783" s="5"/>
      <c r="C783" s="5"/>
      <c r="D783" s="5"/>
      <c r="E783" s="5"/>
      <c r="F783" s="18"/>
      <c r="G783" s="5"/>
      <c r="H783" s="17"/>
      <c r="I783" s="5"/>
      <c r="J783" s="5"/>
      <c r="K783" s="5"/>
      <c r="L783" s="5"/>
      <c r="M783" s="5"/>
      <c r="N783" s="5"/>
      <c r="O783" s="5"/>
      <c r="P783" s="368"/>
      <c r="Q783" s="362"/>
      <c r="R783" s="362"/>
      <c r="S783" s="362"/>
      <c r="T783" s="362"/>
      <c r="U783" s="362"/>
      <c r="V783" s="362"/>
      <c r="W783" s="362"/>
      <c r="X783" s="362"/>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c r="BI783" s="5"/>
      <c r="BJ783" s="5"/>
      <c r="BK783" s="5"/>
      <c r="BL783" s="5"/>
      <c r="BM783" s="5"/>
      <c r="BN783" s="5"/>
      <c r="BO783" s="5"/>
      <c r="BP783" s="5"/>
      <c r="BQ783" s="5"/>
      <c r="BR783" s="5"/>
      <c r="BS783" s="5"/>
      <c r="BT783" s="5"/>
      <c r="BU783" s="5"/>
      <c r="BV783" s="5"/>
      <c r="BW783" s="5"/>
      <c r="BX783" s="5"/>
      <c r="BY783" s="5"/>
      <c r="BZ783" s="5"/>
      <c r="CA783" s="5"/>
      <c r="CB783" s="5"/>
      <c r="CC783" s="6"/>
      <c r="CD783" s="6"/>
      <c r="CE783" s="6"/>
      <c r="CF783" s="6"/>
    </row>
    <row r="784" spans="1:84" x14ac:dyDescent="0.25">
      <c r="A784" s="1"/>
      <c r="B784" s="5"/>
      <c r="C784" s="5"/>
      <c r="D784" s="5"/>
      <c r="E784" s="5"/>
      <c r="F784" s="18"/>
      <c r="G784" s="5"/>
      <c r="H784" s="17"/>
      <c r="I784" s="5"/>
      <c r="J784" s="5"/>
      <c r="K784" s="5"/>
      <c r="L784" s="5"/>
      <c r="M784" s="5"/>
      <c r="N784" s="5"/>
      <c r="O784" s="5"/>
      <c r="P784" s="368"/>
      <c r="Q784" s="362"/>
      <c r="R784" s="362"/>
      <c r="S784" s="362"/>
      <c r="T784" s="362"/>
      <c r="U784" s="362"/>
      <c r="V784" s="362"/>
      <c r="W784" s="362"/>
      <c r="X784" s="362"/>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6"/>
      <c r="CD784" s="6"/>
      <c r="CE784" s="6"/>
      <c r="CF784" s="6"/>
    </row>
    <row r="785" spans="1:84" x14ac:dyDescent="0.25">
      <c r="A785" s="1"/>
      <c r="B785" s="5"/>
      <c r="C785" s="5"/>
      <c r="D785" s="5"/>
      <c r="E785" s="5"/>
      <c r="F785" s="18"/>
      <c r="G785" s="5"/>
      <c r="H785" s="17"/>
      <c r="I785" s="5"/>
      <c r="J785" s="5"/>
      <c r="K785" s="5"/>
      <c r="L785" s="5"/>
      <c r="M785" s="5"/>
      <c r="N785" s="5"/>
      <c r="O785" s="5"/>
      <c r="P785" s="368"/>
      <c r="Q785" s="362"/>
      <c r="R785" s="362"/>
      <c r="S785" s="362"/>
      <c r="T785" s="362"/>
      <c r="U785" s="362"/>
      <c r="V785" s="362"/>
      <c r="W785" s="362"/>
      <c r="X785" s="362"/>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c r="CA785" s="5"/>
      <c r="CB785" s="5"/>
      <c r="CC785" s="6"/>
      <c r="CD785" s="6"/>
      <c r="CE785" s="6"/>
      <c r="CF785" s="6"/>
    </row>
    <row r="786" spans="1:84" x14ac:dyDescent="0.25">
      <c r="A786" s="1"/>
      <c r="B786" s="5"/>
      <c r="C786" s="5"/>
      <c r="D786" s="5"/>
      <c r="E786" s="5"/>
      <c r="F786" s="18"/>
      <c r="G786" s="5"/>
      <c r="H786" s="17"/>
      <c r="I786" s="5"/>
      <c r="J786" s="5"/>
      <c r="K786" s="5"/>
      <c r="L786" s="5"/>
      <c r="M786" s="5"/>
      <c r="N786" s="5"/>
      <c r="O786" s="5"/>
      <c r="P786" s="368"/>
      <c r="Q786" s="362"/>
      <c r="R786" s="362"/>
      <c r="S786" s="362"/>
      <c r="T786" s="362"/>
      <c r="U786" s="362"/>
      <c r="V786" s="362"/>
      <c r="W786" s="362"/>
      <c r="X786" s="362"/>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c r="BK786" s="5"/>
      <c r="BL786" s="5"/>
      <c r="BM786" s="5"/>
      <c r="BN786" s="5"/>
      <c r="BO786" s="5"/>
      <c r="BP786" s="5"/>
      <c r="BQ786" s="5"/>
      <c r="BR786" s="5"/>
      <c r="BS786" s="5"/>
      <c r="BT786" s="5"/>
      <c r="BU786" s="5"/>
      <c r="BV786" s="5"/>
      <c r="BW786" s="5"/>
      <c r="BX786" s="5"/>
      <c r="BY786" s="5"/>
      <c r="BZ786" s="5"/>
      <c r="CA786" s="5"/>
      <c r="CB786" s="5"/>
      <c r="CC786" s="6"/>
      <c r="CD786" s="6"/>
      <c r="CE786" s="6"/>
      <c r="CF786" s="6"/>
    </row>
    <row r="787" spans="1:84" x14ac:dyDescent="0.25">
      <c r="A787" s="1"/>
      <c r="B787" s="5"/>
      <c r="C787" s="5"/>
      <c r="D787" s="5"/>
      <c r="E787" s="5"/>
      <c r="F787" s="18"/>
      <c r="G787" s="5"/>
      <c r="H787" s="17"/>
      <c r="I787" s="5"/>
      <c r="J787" s="5"/>
      <c r="K787" s="5"/>
      <c r="L787" s="5"/>
      <c r="M787" s="5"/>
      <c r="N787" s="5"/>
      <c r="O787" s="5"/>
      <c r="P787" s="368"/>
      <c r="Q787" s="362"/>
      <c r="R787" s="362"/>
      <c r="S787" s="362"/>
      <c r="T787" s="362"/>
      <c r="U787" s="362"/>
      <c r="V787" s="362"/>
      <c r="W787" s="362"/>
      <c r="X787" s="362"/>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5"/>
      <c r="BK787" s="5"/>
      <c r="BL787" s="5"/>
      <c r="BM787" s="5"/>
      <c r="BN787" s="5"/>
      <c r="BO787" s="5"/>
      <c r="BP787" s="5"/>
      <c r="BQ787" s="5"/>
      <c r="BR787" s="5"/>
      <c r="BS787" s="5"/>
      <c r="BT787" s="5"/>
      <c r="BU787" s="5"/>
      <c r="BV787" s="5"/>
      <c r="BW787" s="5"/>
      <c r="BX787" s="5"/>
      <c r="BY787" s="5"/>
      <c r="BZ787" s="5"/>
      <c r="CA787" s="5"/>
      <c r="CB787" s="5"/>
      <c r="CC787" s="6"/>
      <c r="CD787" s="6"/>
      <c r="CE787" s="6"/>
      <c r="CF787" s="6"/>
    </row>
    <row r="788" spans="1:84" x14ac:dyDescent="0.25">
      <c r="A788" s="1"/>
      <c r="B788" s="5"/>
      <c r="C788" s="5"/>
      <c r="D788" s="5"/>
      <c r="E788" s="5"/>
      <c r="F788" s="18"/>
      <c r="G788" s="5"/>
      <c r="H788" s="17"/>
      <c r="I788" s="5"/>
      <c r="J788" s="5"/>
      <c r="K788" s="5"/>
      <c r="L788" s="5"/>
      <c r="M788" s="5"/>
      <c r="N788" s="5"/>
      <c r="O788" s="5"/>
      <c r="P788" s="368"/>
      <c r="Q788" s="362"/>
      <c r="R788" s="362"/>
      <c r="S788" s="362"/>
      <c r="T788" s="362"/>
      <c r="U788" s="362"/>
      <c r="V788" s="362"/>
      <c r="W788" s="362"/>
      <c r="X788" s="362"/>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c r="BK788" s="5"/>
      <c r="BL788" s="5"/>
      <c r="BM788" s="5"/>
      <c r="BN788" s="5"/>
      <c r="BO788" s="5"/>
      <c r="BP788" s="5"/>
      <c r="BQ788" s="5"/>
      <c r="BR788" s="5"/>
      <c r="BS788" s="5"/>
      <c r="BT788" s="5"/>
      <c r="BU788" s="5"/>
      <c r="BV788" s="5"/>
      <c r="BW788" s="5"/>
      <c r="BX788" s="5"/>
      <c r="BY788" s="5"/>
      <c r="BZ788" s="5"/>
      <c r="CA788" s="5"/>
      <c r="CB788" s="5"/>
      <c r="CC788" s="6"/>
      <c r="CD788" s="6"/>
      <c r="CE788" s="6"/>
      <c r="CF788" s="6"/>
    </row>
    <row r="789" spans="1:84" x14ac:dyDescent="0.25">
      <c r="A789" s="1"/>
      <c r="B789" s="5"/>
      <c r="C789" s="5"/>
      <c r="D789" s="5"/>
      <c r="E789" s="5"/>
      <c r="F789" s="18"/>
      <c r="G789" s="5"/>
      <c r="H789" s="17"/>
      <c r="I789" s="5"/>
      <c r="J789" s="5"/>
      <c r="K789" s="5"/>
      <c r="L789" s="5"/>
      <c r="M789" s="5"/>
      <c r="N789" s="5"/>
      <c r="O789" s="5"/>
      <c r="P789" s="368"/>
      <c r="Q789" s="362"/>
      <c r="R789" s="362"/>
      <c r="S789" s="362"/>
      <c r="T789" s="362"/>
      <c r="U789" s="362"/>
      <c r="V789" s="362"/>
      <c r="W789" s="362"/>
      <c r="X789" s="362"/>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5"/>
      <c r="BK789" s="5"/>
      <c r="BL789" s="5"/>
      <c r="BM789" s="5"/>
      <c r="BN789" s="5"/>
      <c r="BO789" s="5"/>
      <c r="BP789" s="5"/>
      <c r="BQ789" s="5"/>
      <c r="BR789" s="5"/>
      <c r="BS789" s="5"/>
      <c r="BT789" s="5"/>
      <c r="BU789" s="5"/>
      <c r="BV789" s="5"/>
      <c r="BW789" s="5"/>
      <c r="BX789" s="5"/>
      <c r="BY789" s="5"/>
      <c r="BZ789" s="5"/>
      <c r="CA789" s="5"/>
      <c r="CB789" s="5"/>
      <c r="CC789" s="6"/>
      <c r="CD789" s="6"/>
      <c r="CE789" s="6"/>
      <c r="CF789" s="6"/>
    </row>
    <row r="790" spans="1:84" x14ac:dyDescent="0.25">
      <c r="A790" s="1"/>
      <c r="B790" s="5"/>
      <c r="C790" s="5"/>
      <c r="D790" s="5"/>
      <c r="E790" s="5"/>
      <c r="F790" s="18"/>
      <c r="G790" s="5"/>
      <c r="H790" s="17"/>
      <c r="I790" s="5"/>
      <c r="J790" s="5"/>
      <c r="K790" s="5"/>
      <c r="L790" s="5"/>
      <c r="M790" s="5"/>
      <c r="N790" s="5"/>
      <c r="O790" s="5"/>
      <c r="P790" s="368"/>
      <c r="Q790" s="362"/>
      <c r="R790" s="362"/>
      <c r="S790" s="362"/>
      <c r="T790" s="362"/>
      <c r="U790" s="362"/>
      <c r="V790" s="362"/>
      <c r="W790" s="362"/>
      <c r="X790" s="362"/>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5"/>
      <c r="BK790" s="5"/>
      <c r="BL790" s="5"/>
      <c r="BM790" s="5"/>
      <c r="BN790" s="5"/>
      <c r="BO790" s="5"/>
      <c r="BP790" s="5"/>
      <c r="BQ790" s="5"/>
      <c r="BR790" s="5"/>
      <c r="BS790" s="5"/>
      <c r="BT790" s="5"/>
      <c r="BU790" s="5"/>
      <c r="BV790" s="5"/>
      <c r="BW790" s="5"/>
      <c r="BX790" s="5"/>
      <c r="BY790" s="5"/>
      <c r="BZ790" s="5"/>
      <c r="CA790" s="5"/>
      <c r="CB790" s="5"/>
      <c r="CC790" s="6"/>
      <c r="CD790" s="6"/>
      <c r="CE790" s="6"/>
      <c r="CF790" s="6"/>
    </row>
    <row r="791" spans="1:84" x14ac:dyDescent="0.25">
      <c r="A791" s="1"/>
      <c r="B791" s="5"/>
      <c r="C791" s="5"/>
      <c r="D791" s="5"/>
      <c r="E791" s="5"/>
      <c r="F791" s="18"/>
      <c r="G791" s="5"/>
      <c r="H791" s="17"/>
      <c r="I791" s="5"/>
      <c r="J791" s="5"/>
      <c r="K791" s="5"/>
      <c r="L791" s="5"/>
      <c r="M791" s="5"/>
      <c r="N791" s="5"/>
      <c r="O791" s="5"/>
      <c r="P791" s="368"/>
      <c r="Q791" s="362"/>
      <c r="R791" s="362"/>
      <c r="S791" s="362"/>
      <c r="T791" s="362"/>
      <c r="U791" s="362"/>
      <c r="V791" s="362"/>
      <c r="W791" s="362"/>
      <c r="X791" s="362"/>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5"/>
      <c r="BH791" s="5"/>
      <c r="BI791" s="5"/>
      <c r="BJ791" s="5"/>
      <c r="BK791" s="5"/>
      <c r="BL791" s="5"/>
      <c r="BM791" s="5"/>
      <c r="BN791" s="5"/>
      <c r="BO791" s="5"/>
      <c r="BP791" s="5"/>
      <c r="BQ791" s="5"/>
      <c r="BR791" s="5"/>
      <c r="BS791" s="5"/>
      <c r="BT791" s="5"/>
      <c r="BU791" s="5"/>
      <c r="BV791" s="5"/>
      <c r="BW791" s="5"/>
      <c r="BX791" s="5"/>
      <c r="BY791" s="5"/>
      <c r="BZ791" s="5"/>
      <c r="CA791" s="5"/>
      <c r="CB791" s="5"/>
      <c r="CC791" s="6"/>
      <c r="CD791" s="6"/>
      <c r="CE791" s="6"/>
      <c r="CF791" s="6"/>
    </row>
    <row r="792" spans="1:84" x14ac:dyDescent="0.25">
      <c r="A792" s="1"/>
      <c r="B792" s="5"/>
      <c r="C792" s="5"/>
      <c r="D792" s="5"/>
      <c r="E792" s="5"/>
      <c r="F792" s="18"/>
      <c r="G792" s="5"/>
      <c r="H792" s="17"/>
      <c r="I792" s="5"/>
      <c r="J792" s="5"/>
      <c r="K792" s="5"/>
      <c r="L792" s="5"/>
      <c r="M792" s="5"/>
      <c r="N792" s="5"/>
      <c r="O792" s="5"/>
      <c r="P792" s="368"/>
      <c r="Q792" s="362"/>
      <c r="R792" s="362"/>
      <c r="S792" s="362"/>
      <c r="T792" s="362"/>
      <c r="U792" s="362"/>
      <c r="V792" s="362"/>
      <c r="W792" s="362"/>
      <c r="X792" s="362"/>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5"/>
      <c r="BK792" s="5"/>
      <c r="BL792" s="5"/>
      <c r="BM792" s="5"/>
      <c r="BN792" s="5"/>
      <c r="BO792" s="5"/>
      <c r="BP792" s="5"/>
      <c r="BQ792" s="5"/>
      <c r="BR792" s="5"/>
      <c r="BS792" s="5"/>
      <c r="BT792" s="5"/>
      <c r="BU792" s="5"/>
      <c r="BV792" s="5"/>
      <c r="BW792" s="5"/>
      <c r="BX792" s="5"/>
      <c r="BY792" s="5"/>
      <c r="BZ792" s="5"/>
      <c r="CA792" s="5"/>
      <c r="CB792" s="5"/>
      <c r="CC792" s="6"/>
      <c r="CD792" s="6"/>
      <c r="CE792" s="6"/>
      <c r="CF792" s="6"/>
    </row>
    <row r="793" spans="1:84" x14ac:dyDescent="0.25">
      <c r="A793" s="1"/>
      <c r="B793" s="5"/>
      <c r="C793" s="5"/>
      <c r="D793" s="5"/>
      <c r="E793" s="5"/>
      <c r="F793" s="18"/>
      <c r="G793" s="5"/>
      <c r="H793" s="17"/>
      <c r="I793" s="5"/>
      <c r="J793" s="5"/>
      <c r="K793" s="5"/>
      <c r="L793" s="5"/>
      <c r="M793" s="5"/>
      <c r="N793" s="5"/>
      <c r="O793" s="5"/>
      <c r="P793" s="368"/>
      <c r="Q793" s="362"/>
      <c r="R793" s="362"/>
      <c r="S793" s="362"/>
      <c r="T793" s="362"/>
      <c r="U793" s="362"/>
      <c r="V793" s="362"/>
      <c r="W793" s="362"/>
      <c r="X793" s="362"/>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5"/>
      <c r="BK793" s="5"/>
      <c r="BL793" s="5"/>
      <c r="BM793" s="5"/>
      <c r="BN793" s="5"/>
      <c r="BO793" s="5"/>
      <c r="BP793" s="5"/>
      <c r="BQ793" s="5"/>
      <c r="BR793" s="5"/>
      <c r="BS793" s="5"/>
      <c r="BT793" s="5"/>
      <c r="BU793" s="5"/>
      <c r="BV793" s="5"/>
      <c r="BW793" s="5"/>
      <c r="BX793" s="5"/>
      <c r="BY793" s="5"/>
      <c r="BZ793" s="5"/>
      <c r="CA793" s="5"/>
      <c r="CB793" s="5"/>
      <c r="CC793" s="6"/>
      <c r="CD793" s="6"/>
      <c r="CE793" s="6"/>
      <c r="CF793" s="6"/>
    </row>
    <row r="794" spans="1:84" x14ac:dyDescent="0.25">
      <c r="A794" s="1"/>
      <c r="B794" s="5"/>
      <c r="C794" s="5"/>
      <c r="D794" s="5"/>
      <c r="E794" s="5"/>
      <c r="F794" s="18"/>
      <c r="G794" s="5"/>
      <c r="H794" s="17"/>
      <c r="I794" s="5"/>
      <c r="J794" s="5"/>
      <c r="K794" s="5"/>
      <c r="L794" s="5"/>
      <c r="M794" s="5"/>
      <c r="N794" s="5"/>
      <c r="O794" s="5"/>
      <c r="P794" s="368"/>
      <c r="Q794" s="362"/>
      <c r="R794" s="362"/>
      <c r="S794" s="362"/>
      <c r="T794" s="362"/>
      <c r="U794" s="362"/>
      <c r="V794" s="362"/>
      <c r="W794" s="362"/>
      <c r="X794" s="362"/>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5"/>
      <c r="BK794" s="5"/>
      <c r="BL794" s="5"/>
      <c r="BM794" s="5"/>
      <c r="BN794" s="5"/>
      <c r="BO794" s="5"/>
      <c r="BP794" s="5"/>
      <c r="BQ794" s="5"/>
      <c r="BR794" s="5"/>
      <c r="BS794" s="5"/>
      <c r="BT794" s="5"/>
      <c r="BU794" s="5"/>
      <c r="BV794" s="5"/>
      <c r="BW794" s="5"/>
      <c r="BX794" s="5"/>
      <c r="BY794" s="5"/>
      <c r="BZ794" s="5"/>
      <c r="CA794" s="5"/>
      <c r="CB794" s="5"/>
      <c r="CC794" s="6"/>
      <c r="CD794" s="6"/>
      <c r="CE794" s="6"/>
      <c r="CF794" s="6"/>
    </row>
    <row r="795" spans="1:84" x14ac:dyDescent="0.25">
      <c r="A795" s="1"/>
      <c r="B795" s="5"/>
      <c r="C795" s="5"/>
      <c r="D795" s="5"/>
      <c r="E795" s="5"/>
      <c r="F795" s="18"/>
      <c r="G795" s="5"/>
      <c r="H795" s="17"/>
      <c r="I795" s="5"/>
      <c r="J795" s="5"/>
      <c r="K795" s="5"/>
      <c r="L795" s="5"/>
      <c r="M795" s="5"/>
      <c r="N795" s="5"/>
      <c r="O795" s="5"/>
      <c r="P795" s="368"/>
      <c r="Q795" s="362"/>
      <c r="R795" s="362"/>
      <c r="S795" s="362"/>
      <c r="T795" s="362"/>
      <c r="U795" s="362"/>
      <c r="V795" s="362"/>
      <c r="W795" s="362"/>
      <c r="X795" s="362"/>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I795" s="5"/>
      <c r="BJ795" s="5"/>
      <c r="BK795" s="5"/>
      <c r="BL795" s="5"/>
      <c r="BM795" s="5"/>
      <c r="BN795" s="5"/>
      <c r="BO795" s="5"/>
      <c r="BP795" s="5"/>
      <c r="BQ795" s="5"/>
      <c r="BR795" s="5"/>
      <c r="BS795" s="5"/>
      <c r="BT795" s="5"/>
      <c r="BU795" s="5"/>
      <c r="BV795" s="5"/>
      <c r="BW795" s="5"/>
      <c r="BX795" s="5"/>
      <c r="BY795" s="5"/>
      <c r="BZ795" s="5"/>
      <c r="CA795" s="5"/>
      <c r="CB795" s="5"/>
      <c r="CC795" s="6"/>
      <c r="CD795" s="6"/>
      <c r="CE795" s="6"/>
      <c r="CF795" s="6"/>
    </row>
    <row r="796" spans="1:84" x14ac:dyDescent="0.25">
      <c r="A796" s="1"/>
      <c r="B796" s="5"/>
      <c r="C796" s="5"/>
      <c r="D796" s="5"/>
      <c r="E796" s="5"/>
      <c r="F796" s="18"/>
      <c r="G796" s="5"/>
      <c r="H796" s="17"/>
      <c r="I796" s="5"/>
      <c r="J796" s="5"/>
      <c r="K796" s="5"/>
      <c r="L796" s="5"/>
      <c r="M796" s="5"/>
      <c r="N796" s="5"/>
      <c r="O796" s="5"/>
      <c r="P796" s="368"/>
      <c r="Q796" s="362"/>
      <c r="R796" s="362"/>
      <c r="S796" s="362"/>
      <c r="T796" s="362"/>
      <c r="U796" s="362"/>
      <c r="V796" s="362"/>
      <c r="W796" s="362"/>
      <c r="X796" s="362"/>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5"/>
      <c r="BN796" s="5"/>
      <c r="BO796" s="5"/>
      <c r="BP796" s="5"/>
      <c r="BQ796" s="5"/>
      <c r="BR796" s="5"/>
      <c r="BS796" s="5"/>
      <c r="BT796" s="5"/>
      <c r="BU796" s="5"/>
      <c r="BV796" s="5"/>
      <c r="BW796" s="5"/>
      <c r="BX796" s="5"/>
      <c r="BY796" s="5"/>
      <c r="BZ796" s="5"/>
      <c r="CA796" s="5"/>
      <c r="CB796" s="5"/>
      <c r="CC796" s="6"/>
      <c r="CD796" s="6"/>
      <c r="CE796" s="6"/>
      <c r="CF796" s="6"/>
    </row>
    <row r="797" spans="1:84" x14ac:dyDescent="0.25">
      <c r="A797" s="1"/>
      <c r="B797" s="5"/>
      <c r="C797" s="5"/>
      <c r="D797" s="5"/>
      <c r="E797" s="5"/>
      <c r="F797" s="18"/>
      <c r="G797" s="5"/>
      <c r="H797" s="17"/>
      <c r="I797" s="5"/>
      <c r="J797" s="5"/>
      <c r="K797" s="5"/>
      <c r="L797" s="5"/>
      <c r="M797" s="5"/>
      <c r="N797" s="5"/>
      <c r="O797" s="5"/>
      <c r="P797" s="368"/>
      <c r="Q797" s="362"/>
      <c r="R797" s="362"/>
      <c r="S797" s="362"/>
      <c r="T797" s="362"/>
      <c r="U797" s="362"/>
      <c r="V797" s="362"/>
      <c r="W797" s="362"/>
      <c r="X797" s="362"/>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5"/>
      <c r="BV797" s="5"/>
      <c r="BW797" s="5"/>
      <c r="BX797" s="5"/>
      <c r="BY797" s="5"/>
      <c r="BZ797" s="5"/>
      <c r="CA797" s="5"/>
      <c r="CB797" s="5"/>
      <c r="CC797" s="6"/>
      <c r="CD797" s="6"/>
      <c r="CE797" s="6"/>
      <c r="CF797" s="6"/>
    </row>
    <row r="798" spans="1:84" x14ac:dyDescent="0.25">
      <c r="A798" s="1"/>
      <c r="B798" s="5"/>
      <c r="C798" s="5"/>
      <c r="D798" s="5"/>
      <c r="E798" s="5"/>
      <c r="F798" s="18"/>
      <c r="G798" s="5"/>
      <c r="H798" s="17"/>
      <c r="I798" s="5"/>
      <c r="J798" s="5"/>
      <c r="K798" s="5"/>
      <c r="L798" s="5"/>
      <c r="M798" s="5"/>
      <c r="N798" s="5"/>
      <c r="O798" s="5"/>
      <c r="P798" s="368"/>
      <c r="Q798" s="362"/>
      <c r="R798" s="362"/>
      <c r="S798" s="362"/>
      <c r="T798" s="362"/>
      <c r="U798" s="362"/>
      <c r="V798" s="362"/>
      <c r="W798" s="362"/>
      <c r="X798" s="362"/>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5"/>
      <c r="BK798" s="5"/>
      <c r="BL798" s="5"/>
      <c r="BM798" s="5"/>
      <c r="BN798" s="5"/>
      <c r="BO798" s="5"/>
      <c r="BP798" s="5"/>
      <c r="BQ798" s="5"/>
      <c r="BR798" s="5"/>
      <c r="BS798" s="5"/>
      <c r="BT798" s="5"/>
      <c r="BU798" s="5"/>
      <c r="BV798" s="5"/>
      <c r="BW798" s="5"/>
      <c r="BX798" s="5"/>
      <c r="BY798" s="5"/>
      <c r="BZ798" s="5"/>
      <c r="CA798" s="5"/>
      <c r="CB798" s="5"/>
      <c r="CC798" s="6"/>
      <c r="CD798" s="6"/>
      <c r="CE798" s="6"/>
      <c r="CF798" s="6"/>
    </row>
    <row r="799" spans="1:84" x14ac:dyDescent="0.25">
      <c r="A799" s="1"/>
      <c r="B799" s="5"/>
      <c r="C799" s="5"/>
      <c r="D799" s="5"/>
      <c r="E799" s="5"/>
      <c r="F799" s="18"/>
      <c r="G799" s="5"/>
      <c r="H799" s="17"/>
      <c r="I799" s="5"/>
      <c r="J799" s="5"/>
      <c r="K799" s="5"/>
      <c r="L799" s="5"/>
      <c r="M799" s="5"/>
      <c r="N799" s="5"/>
      <c r="O799" s="5"/>
      <c r="P799" s="368"/>
      <c r="Q799" s="362"/>
      <c r="R799" s="362"/>
      <c r="S799" s="362"/>
      <c r="T799" s="362"/>
      <c r="U799" s="362"/>
      <c r="V799" s="362"/>
      <c r="W799" s="362"/>
      <c r="X799" s="362"/>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5"/>
      <c r="BK799" s="5"/>
      <c r="BL799" s="5"/>
      <c r="BM799" s="5"/>
      <c r="BN799" s="5"/>
      <c r="BO799" s="5"/>
      <c r="BP799" s="5"/>
      <c r="BQ799" s="5"/>
      <c r="BR799" s="5"/>
      <c r="BS799" s="5"/>
      <c r="BT799" s="5"/>
      <c r="BU799" s="5"/>
      <c r="BV799" s="5"/>
      <c r="BW799" s="5"/>
      <c r="BX799" s="5"/>
      <c r="BY799" s="5"/>
      <c r="BZ799" s="5"/>
      <c r="CA799" s="5"/>
      <c r="CB799" s="5"/>
      <c r="CC799" s="6"/>
      <c r="CD799" s="6"/>
      <c r="CE799" s="6"/>
      <c r="CF799" s="6"/>
    </row>
    <row r="800" spans="1:84" x14ac:dyDescent="0.25">
      <c r="A800" s="1"/>
      <c r="B800" s="5"/>
      <c r="C800" s="5"/>
      <c r="D800" s="5"/>
      <c r="E800" s="5"/>
      <c r="F800" s="18"/>
      <c r="G800" s="5"/>
      <c r="H800" s="17"/>
      <c r="I800" s="5"/>
      <c r="J800" s="5"/>
      <c r="K800" s="5"/>
      <c r="L800" s="5"/>
      <c r="M800" s="5"/>
      <c r="N800" s="5"/>
      <c r="O800" s="5"/>
      <c r="P800" s="368"/>
      <c r="Q800" s="362"/>
      <c r="R800" s="362"/>
      <c r="S800" s="362"/>
      <c r="T800" s="362"/>
      <c r="U800" s="362"/>
      <c r="V800" s="362"/>
      <c r="W800" s="362"/>
      <c r="X800" s="362"/>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c r="BK800" s="5"/>
      <c r="BL800" s="5"/>
      <c r="BM800" s="5"/>
      <c r="BN800" s="5"/>
      <c r="BO800" s="5"/>
      <c r="BP800" s="5"/>
      <c r="BQ800" s="5"/>
      <c r="BR800" s="5"/>
      <c r="BS800" s="5"/>
      <c r="BT800" s="5"/>
      <c r="BU800" s="5"/>
      <c r="BV800" s="5"/>
      <c r="BW800" s="5"/>
      <c r="BX800" s="5"/>
      <c r="BY800" s="5"/>
      <c r="BZ800" s="5"/>
      <c r="CA800" s="5"/>
      <c r="CB800" s="5"/>
      <c r="CC800" s="6"/>
      <c r="CD800" s="6"/>
      <c r="CE800" s="6"/>
      <c r="CF800" s="6"/>
    </row>
    <row r="801" spans="1:84" x14ac:dyDescent="0.25">
      <c r="A801" s="1"/>
      <c r="B801" s="5"/>
      <c r="C801" s="5"/>
      <c r="D801" s="5"/>
      <c r="E801" s="5"/>
      <c r="F801" s="18"/>
      <c r="G801" s="5"/>
      <c r="H801" s="17"/>
      <c r="I801" s="5"/>
      <c r="J801" s="5"/>
      <c r="K801" s="5"/>
      <c r="L801" s="5"/>
      <c r="M801" s="5"/>
      <c r="N801" s="5"/>
      <c r="O801" s="5"/>
      <c r="P801" s="368"/>
      <c r="Q801" s="362"/>
      <c r="R801" s="362"/>
      <c r="S801" s="362"/>
      <c r="T801" s="362"/>
      <c r="U801" s="362"/>
      <c r="V801" s="362"/>
      <c r="W801" s="362"/>
      <c r="X801" s="362"/>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5"/>
      <c r="BH801" s="5"/>
      <c r="BI801" s="5"/>
      <c r="BJ801" s="5"/>
      <c r="BK801" s="5"/>
      <c r="BL801" s="5"/>
      <c r="BM801" s="5"/>
      <c r="BN801" s="5"/>
      <c r="BO801" s="5"/>
      <c r="BP801" s="5"/>
      <c r="BQ801" s="5"/>
      <c r="BR801" s="5"/>
      <c r="BS801" s="5"/>
      <c r="BT801" s="5"/>
      <c r="BU801" s="5"/>
      <c r="BV801" s="5"/>
      <c r="BW801" s="5"/>
      <c r="BX801" s="5"/>
      <c r="BY801" s="5"/>
      <c r="BZ801" s="5"/>
      <c r="CA801" s="5"/>
      <c r="CB801" s="5"/>
      <c r="CC801" s="6"/>
      <c r="CD801" s="6"/>
      <c r="CE801" s="6"/>
      <c r="CF801" s="6"/>
    </row>
    <row r="802" spans="1:84" x14ac:dyDescent="0.25">
      <c r="A802" s="1"/>
      <c r="B802" s="5"/>
      <c r="C802" s="5"/>
      <c r="D802" s="5"/>
      <c r="E802" s="5"/>
      <c r="F802" s="18"/>
      <c r="G802" s="5"/>
      <c r="H802" s="17"/>
      <c r="I802" s="5"/>
      <c r="J802" s="5"/>
      <c r="K802" s="5"/>
      <c r="L802" s="5"/>
      <c r="M802" s="5"/>
      <c r="N802" s="5"/>
      <c r="O802" s="5"/>
      <c r="P802" s="368"/>
      <c r="Q802" s="362"/>
      <c r="R802" s="362"/>
      <c r="S802" s="362"/>
      <c r="T802" s="362"/>
      <c r="U802" s="362"/>
      <c r="V802" s="362"/>
      <c r="W802" s="362"/>
      <c r="X802" s="362"/>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c r="BI802" s="5"/>
      <c r="BJ802" s="5"/>
      <c r="BK802" s="5"/>
      <c r="BL802" s="5"/>
      <c r="BM802" s="5"/>
      <c r="BN802" s="5"/>
      <c r="BO802" s="5"/>
      <c r="BP802" s="5"/>
      <c r="BQ802" s="5"/>
      <c r="BR802" s="5"/>
      <c r="BS802" s="5"/>
      <c r="BT802" s="5"/>
      <c r="BU802" s="5"/>
      <c r="BV802" s="5"/>
      <c r="BW802" s="5"/>
      <c r="BX802" s="5"/>
      <c r="BY802" s="5"/>
      <c r="BZ802" s="5"/>
      <c r="CA802" s="5"/>
      <c r="CB802" s="5"/>
      <c r="CC802" s="6"/>
      <c r="CD802" s="6"/>
      <c r="CE802" s="6"/>
      <c r="CF802" s="6"/>
    </row>
    <row r="803" spans="1:84" x14ac:dyDescent="0.25">
      <c r="A803" s="1"/>
      <c r="B803" s="5"/>
      <c r="C803" s="5"/>
      <c r="D803" s="5"/>
      <c r="E803" s="5"/>
      <c r="F803" s="18"/>
      <c r="G803" s="5"/>
      <c r="H803" s="17"/>
      <c r="I803" s="5"/>
      <c r="J803" s="5"/>
      <c r="K803" s="5"/>
      <c r="L803" s="5"/>
      <c r="M803" s="5"/>
      <c r="N803" s="5"/>
      <c r="O803" s="5"/>
      <c r="P803" s="368"/>
      <c r="Q803" s="362"/>
      <c r="R803" s="362"/>
      <c r="S803" s="362"/>
      <c r="T803" s="362"/>
      <c r="U803" s="362"/>
      <c r="V803" s="362"/>
      <c r="W803" s="362"/>
      <c r="X803" s="362"/>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5"/>
      <c r="BH803" s="5"/>
      <c r="BI803" s="5"/>
      <c r="BJ803" s="5"/>
      <c r="BK803" s="5"/>
      <c r="BL803" s="5"/>
      <c r="BM803" s="5"/>
      <c r="BN803" s="5"/>
      <c r="BO803" s="5"/>
      <c r="BP803" s="5"/>
      <c r="BQ803" s="5"/>
      <c r="BR803" s="5"/>
      <c r="BS803" s="5"/>
      <c r="BT803" s="5"/>
      <c r="BU803" s="5"/>
      <c r="BV803" s="5"/>
      <c r="BW803" s="5"/>
      <c r="BX803" s="5"/>
      <c r="BY803" s="5"/>
      <c r="BZ803" s="5"/>
      <c r="CA803" s="5"/>
      <c r="CB803" s="5"/>
      <c r="CC803" s="6"/>
      <c r="CD803" s="6"/>
      <c r="CE803" s="6"/>
      <c r="CF803" s="6"/>
    </row>
    <row r="804" spans="1:84" x14ac:dyDescent="0.25">
      <c r="A804" s="1"/>
      <c r="B804" s="5"/>
      <c r="C804" s="5"/>
      <c r="D804" s="5"/>
      <c r="E804" s="5"/>
      <c r="F804" s="18"/>
      <c r="G804" s="5"/>
      <c r="H804" s="17"/>
      <c r="I804" s="5"/>
      <c r="J804" s="5"/>
      <c r="K804" s="5"/>
      <c r="L804" s="5"/>
      <c r="M804" s="5"/>
      <c r="N804" s="5"/>
      <c r="O804" s="5"/>
      <c r="P804" s="368"/>
      <c r="Q804" s="362"/>
      <c r="R804" s="362"/>
      <c r="S804" s="362"/>
      <c r="T804" s="362"/>
      <c r="U804" s="362"/>
      <c r="V804" s="362"/>
      <c r="W804" s="362"/>
      <c r="X804" s="362"/>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c r="BI804" s="5"/>
      <c r="BJ804" s="5"/>
      <c r="BK804" s="5"/>
      <c r="BL804" s="5"/>
      <c r="BM804" s="5"/>
      <c r="BN804" s="5"/>
      <c r="BO804" s="5"/>
      <c r="BP804" s="5"/>
      <c r="BQ804" s="5"/>
      <c r="BR804" s="5"/>
      <c r="BS804" s="5"/>
      <c r="BT804" s="5"/>
      <c r="BU804" s="5"/>
      <c r="BV804" s="5"/>
      <c r="BW804" s="5"/>
      <c r="BX804" s="5"/>
      <c r="BY804" s="5"/>
      <c r="BZ804" s="5"/>
      <c r="CA804" s="5"/>
      <c r="CB804" s="5"/>
      <c r="CC804" s="6"/>
      <c r="CD804" s="6"/>
      <c r="CE804" s="6"/>
      <c r="CF804" s="6"/>
    </row>
    <row r="805" spans="1:84" x14ac:dyDescent="0.25">
      <c r="A805" s="1"/>
      <c r="B805" s="5"/>
      <c r="C805" s="5"/>
      <c r="D805" s="5"/>
      <c r="E805" s="5"/>
      <c r="F805" s="18"/>
      <c r="G805" s="5"/>
      <c r="H805" s="17"/>
      <c r="I805" s="5"/>
      <c r="J805" s="5"/>
      <c r="K805" s="5"/>
      <c r="L805" s="5"/>
      <c r="M805" s="5"/>
      <c r="N805" s="5"/>
      <c r="O805" s="5"/>
      <c r="P805" s="368"/>
      <c r="Q805" s="362"/>
      <c r="R805" s="362"/>
      <c r="S805" s="362"/>
      <c r="T805" s="362"/>
      <c r="U805" s="362"/>
      <c r="V805" s="362"/>
      <c r="W805" s="362"/>
      <c r="X805" s="362"/>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c r="BI805" s="5"/>
      <c r="BJ805" s="5"/>
      <c r="BK805" s="5"/>
      <c r="BL805" s="5"/>
      <c r="BM805" s="5"/>
      <c r="BN805" s="5"/>
      <c r="BO805" s="5"/>
      <c r="BP805" s="5"/>
      <c r="BQ805" s="5"/>
      <c r="BR805" s="5"/>
      <c r="BS805" s="5"/>
      <c r="BT805" s="5"/>
      <c r="BU805" s="5"/>
      <c r="BV805" s="5"/>
      <c r="BW805" s="5"/>
      <c r="BX805" s="5"/>
      <c r="BY805" s="5"/>
      <c r="BZ805" s="5"/>
      <c r="CA805" s="5"/>
      <c r="CB805" s="5"/>
      <c r="CC805" s="6"/>
      <c r="CD805" s="6"/>
      <c r="CE805" s="6"/>
      <c r="CF805" s="6"/>
    </row>
    <row r="806" spans="1:84" x14ac:dyDescent="0.25">
      <c r="A806" s="1"/>
      <c r="B806" s="5"/>
      <c r="C806" s="5"/>
      <c r="D806" s="5"/>
      <c r="E806" s="5"/>
      <c r="F806" s="18"/>
      <c r="G806" s="5"/>
      <c r="H806" s="17"/>
      <c r="I806" s="5"/>
      <c r="J806" s="5"/>
      <c r="K806" s="5"/>
      <c r="L806" s="5"/>
      <c r="M806" s="5"/>
      <c r="N806" s="5"/>
      <c r="O806" s="5"/>
      <c r="P806" s="368"/>
      <c r="Q806" s="362"/>
      <c r="R806" s="362"/>
      <c r="S806" s="362"/>
      <c r="T806" s="362"/>
      <c r="U806" s="362"/>
      <c r="V806" s="362"/>
      <c r="W806" s="362"/>
      <c r="X806" s="362"/>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5"/>
      <c r="BK806" s="5"/>
      <c r="BL806" s="5"/>
      <c r="BM806" s="5"/>
      <c r="BN806" s="5"/>
      <c r="BO806" s="5"/>
      <c r="BP806" s="5"/>
      <c r="BQ806" s="5"/>
      <c r="BR806" s="5"/>
      <c r="BS806" s="5"/>
      <c r="BT806" s="5"/>
      <c r="BU806" s="5"/>
      <c r="BV806" s="5"/>
      <c r="BW806" s="5"/>
      <c r="BX806" s="5"/>
      <c r="BY806" s="5"/>
      <c r="BZ806" s="5"/>
      <c r="CA806" s="5"/>
      <c r="CB806" s="5"/>
      <c r="CC806" s="6"/>
      <c r="CD806" s="6"/>
      <c r="CE806" s="6"/>
      <c r="CF806" s="6"/>
    </row>
    <row r="807" spans="1:84" x14ac:dyDescent="0.25">
      <c r="A807" s="1"/>
      <c r="B807" s="5"/>
      <c r="C807" s="5"/>
      <c r="D807" s="5"/>
      <c r="E807" s="5"/>
      <c r="F807" s="18"/>
      <c r="G807" s="5"/>
      <c r="H807" s="17"/>
      <c r="I807" s="5"/>
      <c r="J807" s="5"/>
      <c r="K807" s="5"/>
      <c r="L807" s="5"/>
      <c r="M807" s="5"/>
      <c r="N807" s="5"/>
      <c r="O807" s="5"/>
      <c r="P807" s="368"/>
      <c r="Q807" s="362"/>
      <c r="R807" s="362"/>
      <c r="S807" s="362"/>
      <c r="T807" s="362"/>
      <c r="U807" s="362"/>
      <c r="V807" s="362"/>
      <c r="W807" s="362"/>
      <c r="X807" s="362"/>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C807" s="5"/>
      <c r="BD807" s="5"/>
      <c r="BE807" s="5"/>
      <c r="BF807" s="5"/>
      <c r="BG807" s="5"/>
      <c r="BH807" s="5"/>
      <c r="BI807" s="5"/>
      <c r="BJ807" s="5"/>
      <c r="BK807" s="5"/>
      <c r="BL807" s="5"/>
      <c r="BM807" s="5"/>
      <c r="BN807" s="5"/>
      <c r="BO807" s="5"/>
      <c r="BP807" s="5"/>
      <c r="BQ807" s="5"/>
      <c r="BR807" s="5"/>
      <c r="BS807" s="5"/>
      <c r="BT807" s="5"/>
      <c r="BU807" s="5"/>
      <c r="BV807" s="5"/>
      <c r="BW807" s="5"/>
      <c r="BX807" s="5"/>
      <c r="BY807" s="5"/>
      <c r="BZ807" s="5"/>
      <c r="CA807" s="5"/>
      <c r="CB807" s="5"/>
      <c r="CC807" s="6"/>
      <c r="CD807" s="6"/>
      <c r="CE807" s="6"/>
      <c r="CF807" s="6"/>
    </row>
    <row r="808" spans="1:84" x14ac:dyDescent="0.25">
      <c r="A808" s="1"/>
      <c r="B808" s="5"/>
      <c r="C808" s="5"/>
      <c r="D808" s="5"/>
      <c r="E808" s="5"/>
      <c r="F808" s="18"/>
      <c r="G808" s="5"/>
      <c r="H808" s="17"/>
      <c r="I808" s="5"/>
      <c r="J808" s="5"/>
      <c r="K808" s="5"/>
      <c r="L808" s="5"/>
      <c r="M808" s="5"/>
      <c r="N808" s="5"/>
      <c r="O808" s="5"/>
      <c r="P808" s="368"/>
      <c r="Q808" s="362"/>
      <c r="R808" s="362"/>
      <c r="S808" s="362"/>
      <c r="T808" s="362"/>
      <c r="U808" s="362"/>
      <c r="V808" s="362"/>
      <c r="W808" s="362"/>
      <c r="X808" s="362"/>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C808" s="5"/>
      <c r="BD808" s="5"/>
      <c r="BE808" s="5"/>
      <c r="BF808" s="5"/>
      <c r="BG808" s="5"/>
      <c r="BH808" s="5"/>
      <c r="BI808" s="5"/>
      <c r="BJ808" s="5"/>
      <c r="BK808" s="5"/>
      <c r="BL808" s="5"/>
      <c r="BM808" s="5"/>
      <c r="BN808" s="5"/>
      <c r="BO808" s="5"/>
      <c r="BP808" s="5"/>
      <c r="BQ808" s="5"/>
      <c r="BR808" s="5"/>
      <c r="BS808" s="5"/>
      <c r="BT808" s="5"/>
      <c r="BU808" s="5"/>
      <c r="BV808" s="5"/>
      <c r="BW808" s="5"/>
      <c r="BX808" s="5"/>
      <c r="BY808" s="5"/>
      <c r="BZ808" s="5"/>
      <c r="CA808" s="5"/>
      <c r="CB808" s="5"/>
      <c r="CC808" s="6"/>
      <c r="CD808" s="6"/>
      <c r="CE808" s="6"/>
      <c r="CF808" s="6"/>
    </row>
    <row r="809" spans="1:84" x14ac:dyDescent="0.25">
      <c r="A809" s="1"/>
      <c r="B809" s="5"/>
      <c r="C809" s="5"/>
      <c r="D809" s="5"/>
      <c r="E809" s="5"/>
      <c r="F809" s="18"/>
      <c r="G809" s="5"/>
      <c r="H809" s="17"/>
      <c r="I809" s="5"/>
      <c r="J809" s="5"/>
      <c r="K809" s="5"/>
      <c r="L809" s="5"/>
      <c r="M809" s="5"/>
      <c r="N809" s="5"/>
      <c r="O809" s="5"/>
      <c r="P809" s="368"/>
      <c r="Q809" s="362"/>
      <c r="R809" s="362"/>
      <c r="S809" s="362"/>
      <c r="T809" s="362"/>
      <c r="U809" s="362"/>
      <c r="V809" s="362"/>
      <c r="W809" s="362"/>
      <c r="X809" s="362"/>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C809" s="5"/>
      <c r="BD809" s="5"/>
      <c r="BE809" s="5"/>
      <c r="BF809" s="5"/>
      <c r="BG809" s="5"/>
      <c r="BH809" s="5"/>
      <c r="BI809" s="5"/>
      <c r="BJ809" s="5"/>
      <c r="BK809" s="5"/>
      <c r="BL809" s="5"/>
      <c r="BM809" s="5"/>
      <c r="BN809" s="5"/>
      <c r="BO809" s="5"/>
      <c r="BP809" s="5"/>
      <c r="BQ809" s="5"/>
      <c r="BR809" s="5"/>
      <c r="BS809" s="5"/>
      <c r="BT809" s="5"/>
      <c r="BU809" s="5"/>
      <c r="BV809" s="5"/>
      <c r="BW809" s="5"/>
      <c r="BX809" s="5"/>
      <c r="BY809" s="5"/>
      <c r="BZ809" s="5"/>
      <c r="CA809" s="5"/>
      <c r="CB809" s="5"/>
      <c r="CC809" s="6"/>
      <c r="CD809" s="6"/>
      <c r="CE809" s="6"/>
      <c r="CF809" s="6"/>
    </row>
    <row r="810" spans="1:84" x14ac:dyDescent="0.25">
      <c r="A810" s="1"/>
      <c r="B810" s="5"/>
      <c r="C810" s="5"/>
      <c r="D810" s="5"/>
      <c r="E810" s="5"/>
      <c r="F810" s="18"/>
      <c r="G810" s="5"/>
      <c r="H810" s="17"/>
      <c r="I810" s="5"/>
      <c r="J810" s="5"/>
      <c r="K810" s="5"/>
      <c r="L810" s="5"/>
      <c r="M810" s="5"/>
      <c r="N810" s="5"/>
      <c r="O810" s="5"/>
      <c r="P810" s="368"/>
      <c r="Q810" s="362"/>
      <c r="R810" s="362"/>
      <c r="S810" s="362"/>
      <c r="T810" s="362"/>
      <c r="U810" s="362"/>
      <c r="V810" s="362"/>
      <c r="W810" s="362"/>
      <c r="X810" s="362"/>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c r="BI810" s="5"/>
      <c r="BJ810" s="5"/>
      <c r="BK810" s="5"/>
      <c r="BL810" s="5"/>
      <c r="BM810" s="5"/>
      <c r="BN810" s="5"/>
      <c r="BO810" s="5"/>
      <c r="BP810" s="5"/>
      <c r="BQ810" s="5"/>
      <c r="BR810" s="5"/>
      <c r="BS810" s="5"/>
      <c r="BT810" s="5"/>
      <c r="BU810" s="5"/>
      <c r="BV810" s="5"/>
      <c r="BW810" s="5"/>
      <c r="BX810" s="5"/>
      <c r="BY810" s="5"/>
      <c r="BZ810" s="5"/>
      <c r="CA810" s="5"/>
      <c r="CB810" s="5"/>
      <c r="CC810" s="6"/>
      <c r="CD810" s="6"/>
      <c r="CE810" s="6"/>
      <c r="CF810" s="6"/>
    </row>
    <row r="811" spans="1:84" x14ac:dyDescent="0.25">
      <c r="A811" s="1"/>
      <c r="B811" s="5"/>
      <c r="C811" s="5"/>
      <c r="D811" s="5"/>
      <c r="E811" s="5"/>
      <c r="F811" s="18"/>
      <c r="G811" s="5"/>
      <c r="H811" s="17"/>
      <c r="I811" s="5"/>
      <c r="J811" s="5"/>
      <c r="K811" s="5"/>
      <c r="L811" s="5"/>
      <c r="M811" s="5"/>
      <c r="N811" s="5"/>
      <c r="O811" s="5"/>
      <c r="P811" s="368"/>
      <c r="Q811" s="362"/>
      <c r="R811" s="362"/>
      <c r="S811" s="362"/>
      <c r="T811" s="362"/>
      <c r="U811" s="362"/>
      <c r="V811" s="362"/>
      <c r="W811" s="362"/>
      <c r="X811" s="362"/>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5"/>
      <c r="BV811" s="5"/>
      <c r="BW811" s="5"/>
      <c r="BX811" s="5"/>
      <c r="BY811" s="5"/>
      <c r="BZ811" s="5"/>
      <c r="CA811" s="5"/>
      <c r="CB811" s="5"/>
      <c r="CC811" s="6"/>
      <c r="CD811" s="6"/>
      <c r="CE811" s="6"/>
      <c r="CF811" s="6"/>
    </row>
    <row r="812" spans="1:84" x14ac:dyDescent="0.25">
      <c r="A812" s="1"/>
      <c r="B812" s="5"/>
      <c r="C812" s="5"/>
      <c r="D812" s="5"/>
      <c r="E812" s="5"/>
      <c r="F812" s="18"/>
      <c r="G812" s="5"/>
      <c r="H812" s="17"/>
      <c r="I812" s="5"/>
      <c r="J812" s="5"/>
      <c r="K812" s="5"/>
      <c r="L812" s="5"/>
      <c r="M812" s="5"/>
      <c r="N812" s="5"/>
      <c r="O812" s="5"/>
      <c r="P812" s="368"/>
      <c r="Q812" s="362"/>
      <c r="R812" s="362"/>
      <c r="S812" s="362"/>
      <c r="T812" s="362"/>
      <c r="U812" s="362"/>
      <c r="V812" s="362"/>
      <c r="W812" s="362"/>
      <c r="X812" s="362"/>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5"/>
      <c r="BV812" s="5"/>
      <c r="BW812" s="5"/>
      <c r="BX812" s="5"/>
      <c r="BY812" s="5"/>
      <c r="BZ812" s="5"/>
      <c r="CA812" s="5"/>
      <c r="CB812" s="5"/>
      <c r="CC812" s="6"/>
      <c r="CD812" s="6"/>
      <c r="CE812" s="6"/>
      <c r="CF812" s="6"/>
    </row>
    <row r="813" spans="1:84" x14ac:dyDescent="0.25">
      <c r="A813" s="1"/>
      <c r="B813" s="5"/>
      <c r="C813" s="5"/>
      <c r="D813" s="5"/>
      <c r="E813" s="5"/>
      <c r="F813" s="18"/>
      <c r="G813" s="5"/>
      <c r="H813" s="17"/>
      <c r="I813" s="5"/>
      <c r="J813" s="5"/>
      <c r="K813" s="5"/>
      <c r="L813" s="5"/>
      <c r="M813" s="5"/>
      <c r="N813" s="5"/>
      <c r="O813" s="5"/>
      <c r="P813" s="368"/>
      <c r="Q813" s="362"/>
      <c r="R813" s="362"/>
      <c r="S813" s="362"/>
      <c r="T813" s="362"/>
      <c r="U813" s="362"/>
      <c r="V813" s="362"/>
      <c r="W813" s="362"/>
      <c r="X813" s="362"/>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5"/>
      <c r="BK813" s="5"/>
      <c r="BL813" s="5"/>
      <c r="BM813" s="5"/>
      <c r="BN813" s="5"/>
      <c r="BO813" s="5"/>
      <c r="BP813" s="5"/>
      <c r="BQ813" s="5"/>
      <c r="BR813" s="5"/>
      <c r="BS813" s="5"/>
      <c r="BT813" s="5"/>
      <c r="BU813" s="5"/>
      <c r="BV813" s="5"/>
      <c r="BW813" s="5"/>
      <c r="BX813" s="5"/>
      <c r="BY813" s="5"/>
      <c r="BZ813" s="5"/>
      <c r="CA813" s="5"/>
      <c r="CB813" s="5"/>
      <c r="CC813" s="6"/>
      <c r="CD813" s="6"/>
      <c r="CE813" s="6"/>
      <c r="CF813" s="6"/>
    </row>
    <row r="814" spans="1:84" x14ac:dyDescent="0.25">
      <c r="A814" s="1"/>
      <c r="B814" s="5"/>
      <c r="C814" s="5"/>
      <c r="D814" s="5"/>
      <c r="E814" s="5"/>
      <c r="F814" s="18"/>
      <c r="G814" s="5"/>
      <c r="H814" s="17"/>
      <c r="I814" s="5"/>
      <c r="J814" s="5"/>
      <c r="K814" s="5"/>
      <c r="L814" s="5"/>
      <c r="M814" s="5"/>
      <c r="N814" s="5"/>
      <c r="O814" s="5"/>
      <c r="P814" s="368"/>
      <c r="Q814" s="362"/>
      <c r="R814" s="362"/>
      <c r="S814" s="362"/>
      <c r="T814" s="362"/>
      <c r="U814" s="362"/>
      <c r="V814" s="362"/>
      <c r="W814" s="362"/>
      <c r="X814" s="362"/>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5"/>
      <c r="BK814" s="5"/>
      <c r="BL814" s="5"/>
      <c r="BM814" s="5"/>
      <c r="BN814" s="5"/>
      <c r="BO814" s="5"/>
      <c r="BP814" s="5"/>
      <c r="BQ814" s="5"/>
      <c r="BR814" s="5"/>
      <c r="BS814" s="5"/>
      <c r="BT814" s="5"/>
      <c r="BU814" s="5"/>
      <c r="BV814" s="5"/>
      <c r="BW814" s="5"/>
      <c r="BX814" s="5"/>
      <c r="BY814" s="5"/>
      <c r="BZ814" s="5"/>
      <c r="CA814" s="5"/>
      <c r="CB814" s="5"/>
      <c r="CC814" s="6"/>
      <c r="CD814" s="6"/>
      <c r="CE814" s="6"/>
      <c r="CF814" s="6"/>
    </row>
    <row r="815" spans="1:84" x14ac:dyDescent="0.25">
      <c r="A815" s="1"/>
      <c r="B815" s="5"/>
      <c r="C815" s="5"/>
      <c r="D815" s="5"/>
      <c r="E815" s="5"/>
      <c r="F815" s="18"/>
      <c r="G815" s="5"/>
      <c r="H815" s="17"/>
      <c r="I815" s="5"/>
      <c r="J815" s="5"/>
      <c r="K815" s="5"/>
      <c r="L815" s="5"/>
      <c r="M815" s="5"/>
      <c r="N815" s="5"/>
      <c r="O815" s="5"/>
      <c r="P815" s="368"/>
      <c r="Q815" s="362"/>
      <c r="R815" s="362"/>
      <c r="S815" s="362"/>
      <c r="T815" s="362"/>
      <c r="U815" s="362"/>
      <c r="V815" s="362"/>
      <c r="W815" s="362"/>
      <c r="X815" s="362"/>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5"/>
      <c r="BV815" s="5"/>
      <c r="BW815" s="5"/>
      <c r="BX815" s="5"/>
      <c r="BY815" s="5"/>
      <c r="BZ815" s="5"/>
      <c r="CA815" s="5"/>
      <c r="CB815" s="5"/>
      <c r="CC815" s="6"/>
      <c r="CD815" s="6"/>
      <c r="CE815" s="6"/>
      <c r="CF815" s="6"/>
    </row>
    <row r="816" spans="1:84" x14ac:dyDescent="0.25">
      <c r="A816" s="1"/>
      <c r="B816" s="5"/>
      <c r="C816" s="5"/>
      <c r="D816" s="5"/>
      <c r="E816" s="5"/>
      <c r="F816" s="18"/>
      <c r="G816" s="5"/>
      <c r="H816" s="17"/>
      <c r="I816" s="5"/>
      <c r="J816" s="5"/>
      <c r="K816" s="5"/>
      <c r="L816" s="5"/>
      <c r="M816" s="5"/>
      <c r="N816" s="5"/>
      <c r="O816" s="5"/>
      <c r="P816" s="368"/>
      <c r="Q816" s="362"/>
      <c r="R816" s="362"/>
      <c r="S816" s="362"/>
      <c r="T816" s="362"/>
      <c r="U816" s="362"/>
      <c r="V816" s="362"/>
      <c r="W816" s="362"/>
      <c r="X816" s="362"/>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c r="BI816" s="5"/>
      <c r="BJ816" s="5"/>
      <c r="BK816" s="5"/>
      <c r="BL816" s="5"/>
      <c r="BM816" s="5"/>
      <c r="BN816" s="5"/>
      <c r="BO816" s="5"/>
      <c r="BP816" s="5"/>
      <c r="BQ816" s="5"/>
      <c r="BR816" s="5"/>
      <c r="BS816" s="5"/>
      <c r="BT816" s="5"/>
      <c r="BU816" s="5"/>
      <c r="BV816" s="5"/>
      <c r="BW816" s="5"/>
      <c r="BX816" s="5"/>
      <c r="BY816" s="5"/>
      <c r="BZ816" s="5"/>
      <c r="CA816" s="5"/>
      <c r="CB816" s="5"/>
      <c r="CC816" s="6"/>
      <c r="CD816" s="6"/>
      <c r="CE816" s="6"/>
      <c r="CF816" s="6"/>
    </row>
    <row r="817" spans="1:84" x14ac:dyDescent="0.25">
      <c r="A817" s="1"/>
      <c r="B817" s="5"/>
      <c r="C817" s="5"/>
      <c r="D817" s="5"/>
      <c r="E817" s="5"/>
      <c r="F817" s="18"/>
      <c r="G817" s="5"/>
      <c r="H817" s="17"/>
      <c r="I817" s="5"/>
      <c r="J817" s="5"/>
      <c r="K817" s="5"/>
      <c r="L817" s="5"/>
      <c r="M817" s="5"/>
      <c r="N817" s="5"/>
      <c r="O817" s="5"/>
      <c r="P817" s="368"/>
      <c r="Q817" s="362"/>
      <c r="R817" s="362"/>
      <c r="S817" s="362"/>
      <c r="T817" s="362"/>
      <c r="U817" s="362"/>
      <c r="V817" s="362"/>
      <c r="W817" s="362"/>
      <c r="X817" s="362"/>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5"/>
      <c r="BN817" s="5"/>
      <c r="BO817" s="5"/>
      <c r="BP817" s="5"/>
      <c r="BQ817" s="5"/>
      <c r="BR817" s="5"/>
      <c r="BS817" s="5"/>
      <c r="BT817" s="5"/>
      <c r="BU817" s="5"/>
      <c r="BV817" s="5"/>
      <c r="BW817" s="5"/>
      <c r="BX817" s="5"/>
      <c r="BY817" s="5"/>
      <c r="BZ817" s="5"/>
      <c r="CA817" s="5"/>
      <c r="CB817" s="5"/>
      <c r="CC817" s="6"/>
      <c r="CD817" s="6"/>
      <c r="CE817" s="6"/>
      <c r="CF817" s="6"/>
    </row>
    <row r="818" spans="1:84" x14ac:dyDescent="0.25">
      <c r="A818" s="1"/>
      <c r="B818" s="5"/>
      <c r="C818" s="5"/>
      <c r="D818" s="5"/>
      <c r="E818" s="5"/>
      <c r="F818" s="18"/>
      <c r="G818" s="5"/>
      <c r="H818" s="17"/>
      <c r="I818" s="5"/>
      <c r="J818" s="5"/>
      <c r="K818" s="5"/>
      <c r="L818" s="5"/>
      <c r="M818" s="5"/>
      <c r="N818" s="5"/>
      <c r="O818" s="5"/>
      <c r="P818" s="368"/>
      <c r="Q818" s="362"/>
      <c r="R818" s="362"/>
      <c r="S818" s="362"/>
      <c r="T818" s="362"/>
      <c r="U818" s="362"/>
      <c r="V818" s="362"/>
      <c r="W818" s="362"/>
      <c r="X818" s="362"/>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5"/>
      <c r="BN818" s="5"/>
      <c r="BO818" s="5"/>
      <c r="BP818" s="5"/>
      <c r="BQ818" s="5"/>
      <c r="BR818" s="5"/>
      <c r="BS818" s="5"/>
      <c r="BT818" s="5"/>
      <c r="BU818" s="5"/>
      <c r="BV818" s="5"/>
      <c r="BW818" s="5"/>
      <c r="BX818" s="5"/>
      <c r="BY818" s="5"/>
      <c r="BZ818" s="5"/>
      <c r="CA818" s="5"/>
      <c r="CB818" s="5"/>
      <c r="CC818" s="6"/>
      <c r="CD818" s="6"/>
      <c r="CE818" s="6"/>
      <c r="CF818" s="6"/>
    </row>
    <row r="819" spans="1:84" x14ac:dyDescent="0.25">
      <c r="A819" s="1"/>
      <c r="B819" s="5"/>
      <c r="C819" s="5"/>
      <c r="D819" s="5"/>
      <c r="E819" s="5"/>
      <c r="F819" s="18"/>
      <c r="G819" s="5"/>
      <c r="H819" s="17"/>
      <c r="I819" s="5"/>
      <c r="J819" s="5"/>
      <c r="K819" s="5"/>
      <c r="L819" s="5"/>
      <c r="M819" s="5"/>
      <c r="N819" s="5"/>
      <c r="O819" s="5"/>
      <c r="P819" s="368"/>
      <c r="Q819" s="362"/>
      <c r="R819" s="362"/>
      <c r="S819" s="362"/>
      <c r="T819" s="362"/>
      <c r="U819" s="362"/>
      <c r="V819" s="362"/>
      <c r="W819" s="362"/>
      <c r="X819" s="362"/>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5"/>
      <c r="BK819" s="5"/>
      <c r="BL819" s="5"/>
      <c r="BM819" s="5"/>
      <c r="BN819" s="5"/>
      <c r="BO819" s="5"/>
      <c r="BP819" s="5"/>
      <c r="BQ819" s="5"/>
      <c r="BR819" s="5"/>
      <c r="BS819" s="5"/>
      <c r="BT819" s="5"/>
      <c r="BU819" s="5"/>
      <c r="BV819" s="5"/>
      <c r="BW819" s="5"/>
      <c r="BX819" s="5"/>
      <c r="BY819" s="5"/>
      <c r="BZ819" s="5"/>
      <c r="CA819" s="5"/>
      <c r="CB819" s="5"/>
      <c r="CC819" s="6"/>
      <c r="CD819" s="6"/>
      <c r="CE819" s="6"/>
      <c r="CF819" s="6"/>
    </row>
    <row r="820" spans="1:84" x14ac:dyDescent="0.25">
      <c r="A820" s="1"/>
      <c r="B820" s="5"/>
      <c r="C820" s="5"/>
      <c r="D820" s="5"/>
      <c r="E820" s="5"/>
      <c r="F820" s="18"/>
      <c r="G820" s="5"/>
      <c r="H820" s="17"/>
      <c r="I820" s="5"/>
      <c r="J820" s="5"/>
      <c r="K820" s="5"/>
      <c r="L820" s="5"/>
      <c r="M820" s="5"/>
      <c r="N820" s="5"/>
      <c r="O820" s="5"/>
      <c r="P820" s="368"/>
      <c r="Q820" s="362"/>
      <c r="R820" s="362"/>
      <c r="S820" s="362"/>
      <c r="T820" s="362"/>
      <c r="U820" s="362"/>
      <c r="V820" s="362"/>
      <c r="W820" s="362"/>
      <c r="X820" s="362"/>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5"/>
      <c r="BR820" s="5"/>
      <c r="BS820" s="5"/>
      <c r="BT820" s="5"/>
      <c r="BU820" s="5"/>
      <c r="BV820" s="5"/>
      <c r="BW820" s="5"/>
      <c r="BX820" s="5"/>
      <c r="BY820" s="5"/>
      <c r="BZ820" s="5"/>
      <c r="CA820" s="5"/>
      <c r="CB820" s="5"/>
      <c r="CC820" s="6"/>
      <c r="CD820" s="6"/>
      <c r="CE820" s="6"/>
      <c r="CF820" s="6"/>
    </row>
    <row r="821" spans="1:84" x14ac:dyDescent="0.25">
      <c r="A821" s="1"/>
      <c r="B821" s="5"/>
      <c r="C821" s="5"/>
      <c r="D821" s="5"/>
      <c r="E821" s="5"/>
      <c r="F821" s="18"/>
      <c r="G821" s="5"/>
      <c r="H821" s="17"/>
      <c r="I821" s="5"/>
      <c r="J821" s="5"/>
      <c r="K821" s="5"/>
      <c r="L821" s="5"/>
      <c r="M821" s="5"/>
      <c r="N821" s="5"/>
      <c r="O821" s="5"/>
      <c r="P821" s="368"/>
      <c r="Q821" s="362"/>
      <c r="R821" s="362"/>
      <c r="S821" s="362"/>
      <c r="T821" s="362"/>
      <c r="U821" s="362"/>
      <c r="V821" s="362"/>
      <c r="W821" s="362"/>
      <c r="X821" s="362"/>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c r="BK821" s="5"/>
      <c r="BL821" s="5"/>
      <c r="BM821" s="5"/>
      <c r="BN821" s="5"/>
      <c r="BO821" s="5"/>
      <c r="BP821" s="5"/>
      <c r="BQ821" s="5"/>
      <c r="BR821" s="5"/>
      <c r="BS821" s="5"/>
      <c r="BT821" s="5"/>
      <c r="BU821" s="5"/>
      <c r="BV821" s="5"/>
      <c r="BW821" s="5"/>
      <c r="BX821" s="5"/>
      <c r="BY821" s="5"/>
      <c r="BZ821" s="5"/>
      <c r="CA821" s="5"/>
      <c r="CB821" s="5"/>
      <c r="CC821" s="6"/>
      <c r="CD821" s="6"/>
      <c r="CE821" s="6"/>
      <c r="CF821" s="6"/>
    </row>
    <row r="822" spans="1:84" x14ac:dyDescent="0.25">
      <c r="A822" s="1"/>
      <c r="B822" s="5"/>
      <c r="C822" s="5"/>
      <c r="D822" s="5"/>
      <c r="E822" s="5"/>
      <c r="F822" s="18"/>
      <c r="G822" s="5"/>
      <c r="H822" s="17"/>
      <c r="I822" s="5"/>
      <c r="J822" s="5"/>
      <c r="K822" s="5"/>
      <c r="L822" s="5"/>
      <c r="M822" s="5"/>
      <c r="N822" s="5"/>
      <c r="O822" s="5"/>
      <c r="P822" s="368"/>
      <c r="Q822" s="362"/>
      <c r="R822" s="362"/>
      <c r="S822" s="362"/>
      <c r="T822" s="362"/>
      <c r="U822" s="362"/>
      <c r="V822" s="362"/>
      <c r="W822" s="362"/>
      <c r="X822" s="362"/>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6"/>
      <c r="CD822" s="6"/>
      <c r="CE822" s="6"/>
      <c r="CF822" s="6"/>
    </row>
    <row r="823" spans="1:84" x14ac:dyDescent="0.25">
      <c r="A823" s="1"/>
      <c r="B823" s="5"/>
      <c r="C823" s="5"/>
      <c r="D823" s="5"/>
      <c r="E823" s="5"/>
      <c r="F823" s="18"/>
      <c r="G823" s="5"/>
      <c r="H823" s="17"/>
      <c r="I823" s="5"/>
      <c r="J823" s="5"/>
      <c r="K823" s="5"/>
      <c r="L823" s="5"/>
      <c r="M823" s="5"/>
      <c r="N823" s="5"/>
      <c r="O823" s="5"/>
      <c r="P823" s="368"/>
      <c r="Q823" s="362"/>
      <c r="R823" s="362"/>
      <c r="S823" s="362"/>
      <c r="T823" s="362"/>
      <c r="U823" s="362"/>
      <c r="V823" s="362"/>
      <c r="W823" s="362"/>
      <c r="X823" s="362"/>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5"/>
      <c r="BK823" s="5"/>
      <c r="BL823" s="5"/>
      <c r="BM823" s="5"/>
      <c r="BN823" s="5"/>
      <c r="BO823" s="5"/>
      <c r="BP823" s="5"/>
      <c r="BQ823" s="5"/>
      <c r="BR823" s="5"/>
      <c r="BS823" s="5"/>
      <c r="BT823" s="5"/>
      <c r="BU823" s="5"/>
      <c r="BV823" s="5"/>
      <c r="BW823" s="5"/>
      <c r="BX823" s="5"/>
      <c r="BY823" s="5"/>
      <c r="BZ823" s="5"/>
      <c r="CA823" s="5"/>
      <c r="CB823" s="5"/>
      <c r="CC823" s="6"/>
      <c r="CD823" s="6"/>
      <c r="CE823" s="6"/>
      <c r="CF823" s="6"/>
    </row>
    <row r="824" spans="1:84" x14ac:dyDescent="0.25">
      <c r="A824" s="1"/>
      <c r="B824" s="5"/>
      <c r="C824" s="5"/>
      <c r="D824" s="5"/>
      <c r="E824" s="5"/>
      <c r="F824" s="18"/>
      <c r="G824" s="5"/>
      <c r="H824" s="17"/>
      <c r="I824" s="5"/>
      <c r="J824" s="5"/>
      <c r="K824" s="5"/>
      <c r="L824" s="5"/>
      <c r="M824" s="5"/>
      <c r="N824" s="5"/>
      <c r="O824" s="5"/>
      <c r="P824" s="368"/>
      <c r="Q824" s="362"/>
      <c r="R824" s="362"/>
      <c r="S824" s="362"/>
      <c r="T824" s="362"/>
      <c r="U824" s="362"/>
      <c r="V824" s="362"/>
      <c r="W824" s="362"/>
      <c r="X824" s="362"/>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c r="BI824" s="5"/>
      <c r="BJ824" s="5"/>
      <c r="BK824" s="5"/>
      <c r="BL824" s="5"/>
      <c r="BM824" s="5"/>
      <c r="BN824" s="5"/>
      <c r="BO824" s="5"/>
      <c r="BP824" s="5"/>
      <c r="BQ824" s="5"/>
      <c r="BR824" s="5"/>
      <c r="BS824" s="5"/>
      <c r="BT824" s="5"/>
      <c r="BU824" s="5"/>
      <c r="BV824" s="5"/>
      <c r="BW824" s="5"/>
      <c r="BX824" s="5"/>
      <c r="BY824" s="5"/>
      <c r="BZ824" s="5"/>
      <c r="CA824" s="5"/>
      <c r="CB824" s="5"/>
      <c r="CC824" s="6"/>
      <c r="CD824" s="6"/>
      <c r="CE824" s="6"/>
      <c r="CF824" s="6"/>
    </row>
    <row r="825" spans="1:84" x14ac:dyDescent="0.25">
      <c r="A825" s="1"/>
      <c r="B825" s="5"/>
      <c r="C825" s="5"/>
      <c r="D825" s="5"/>
      <c r="E825" s="5"/>
      <c r="F825" s="18"/>
      <c r="G825" s="5"/>
      <c r="H825" s="17"/>
      <c r="I825" s="5"/>
      <c r="J825" s="5"/>
      <c r="K825" s="5"/>
      <c r="L825" s="5"/>
      <c r="M825" s="5"/>
      <c r="N825" s="5"/>
      <c r="O825" s="5"/>
      <c r="P825" s="368"/>
      <c r="Q825" s="362"/>
      <c r="R825" s="362"/>
      <c r="S825" s="362"/>
      <c r="T825" s="362"/>
      <c r="U825" s="362"/>
      <c r="V825" s="362"/>
      <c r="W825" s="362"/>
      <c r="X825" s="362"/>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c r="BK825" s="5"/>
      <c r="BL825" s="5"/>
      <c r="BM825" s="5"/>
      <c r="BN825" s="5"/>
      <c r="BO825" s="5"/>
      <c r="BP825" s="5"/>
      <c r="BQ825" s="5"/>
      <c r="BR825" s="5"/>
      <c r="BS825" s="5"/>
      <c r="BT825" s="5"/>
      <c r="BU825" s="5"/>
      <c r="BV825" s="5"/>
      <c r="BW825" s="5"/>
      <c r="BX825" s="5"/>
      <c r="BY825" s="5"/>
      <c r="BZ825" s="5"/>
      <c r="CA825" s="5"/>
      <c r="CB825" s="5"/>
      <c r="CC825" s="6"/>
      <c r="CD825" s="6"/>
      <c r="CE825" s="6"/>
      <c r="CF825" s="6"/>
    </row>
    <row r="826" spans="1:84" x14ac:dyDescent="0.25">
      <c r="A826" s="1"/>
      <c r="B826" s="5"/>
      <c r="C826" s="5"/>
      <c r="D826" s="5"/>
      <c r="E826" s="5"/>
      <c r="F826" s="18"/>
      <c r="G826" s="5"/>
      <c r="H826" s="17"/>
      <c r="I826" s="5"/>
      <c r="J826" s="5"/>
      <c r="K826" s="5"/>
      <c r="L826" s="5"/>
      <c r="M826" s="5"/>
      <c r="N826" s="5"/>
      <c r="O826" s="5"/>
      <c r="P826" s="368"/>
      <c r="Q826" s="362"/>
      <c r="R826" s="362"/>
      <c r="S826" s="362"/>
      <c r="T826" s="362"/>
      <c r="U826" s="362"/>
      <c r="V826" s="362"/>
      <c r="W826" s="362"/>
      <c r="X826" s="362"/>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c r="BK826" s="5"/>
      <c r="BL826" s="5"/>
      <c r="BM826" s="5"/>
      <c r="BN826" s="5"/>
      <c r="BO826" s="5"/>
      <c r="BP826" s="5"/>
      <c r="BQ826" s="5"/>
      <c r="BR826" s="5"/>
      <c r="BS826" s="5"/>
      <c r="BT826" s="5"/>
      <c r="BU826" s="5"/>
      <c r="BV826" s="5"/>
      <c r="BW826" s="5"/>
      <c r="BX826" s="5"/>
      <c r="BY826" s="5"/>
      <c r="BZ826" s="5"/>
      <c r="CA826" s="5"/>
      <c r="CB826" s="5"/>
      <c r="CC826" s="6"/>
      <c r="CD826" s="6"/>
      <c r="CE826" s="6"/>
      <c r="CF826" s="6"/>
    </row>
    <row r="827" spans="1:84" x14ac:dyDescent="0.25">
      <c r="A827" s="1"/>
      <c r="B827" s="5"/>
      <c r="C827" s="5"/>
      <c r="D827" s="5"/>
      <c r="E827" s="5"/>
      <c r="F827" s="18"/>
      <c r="G827" s="5"/>
      <c r="H827" s="17"/>
      <c r="I827" s="5"/>
      <c r="J827" s="5"/>
      <c r="K827" s="5"/>
      <c r="L827" s="5"/>
      <c r="M827" s="5"/>
      <c r="N827" s="5"/>
      <c r="O827" s="5"/>
      <c r="P827" s="368"/>
      <c r="Q827" s="362"/>
      <c r="R827" s="362"/>
      <c r="S827" s="362"/>
      <c r="T827" s="362"/>
      <c r="U827" s="362"/>
      <c r="V827" s="362"/>
      <c r="W827" s="362"/>
      <c r="X827" s="362"/>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5"/>
      <c r="BK827" s="5"/>
      <c r="BL827" s="5"/>
      <c r="BM827" s="5"/>
      <c r="BN827" s="5"/>
      <c r="BO827" s="5"/>
      <c r="BP827" s="5"/>
      <c r="BQ827" s="5"/>
      <c r="BR827" s="5"/>
      <c r="BS827" s="5"/>
      <c r="BT827" s="5"/>
      <c r="BU827" s="5"/>
      <c r="BV827" s="5"/>
      <c r="BW827" s="5"/>
      <c r="BX827" s="5"/>
      <c r="BY827" s="5"/>
      <c r="BZ827" s="5"/>
      <c r="CA827" s="5"/>
      <c r="CB827" s="5"/>
      <c r="CC827" s="6"/>
      <c r="CD827" s="6"/>
      <c r="CE827" s="6"/>
      <c r="CF827" s="6"/>
    </row>
    <row r="828" spans="1:84" x14ac:dyDescent="0.25">
      <c r="A828" s="1"/>
      <c r="B828" s="5"/>
      <c r="C828" s="5"/>
      <c r="D828" s="5"/>
      <c r="E828" s="5"/>
      <c r="F828" s="18"/>
      <c r="G828" s="5"/>
      <c r="H828" s="17"/>
      <c r="I828" s="5"/>
      <c r="J828" s="5"/>
      <c r="K828" s="5"/>
      <c r="L828" s="5"/>
      <c r="M828" s="5"/>
      <c r="N828" s="5"/>
      <c r="O828" s="5"/>
      <c r="P828" s="368"/>
      <c r="Q828" s="362"/>
      <c r="R828" s="362"/>
      <c r="S828" s="362"/>
      <c r="T828" s="362"/>
      <c r="U828" s="362"/>
      <c r="V828" s="362"/>
      <c r="W828" s="362"/>
      <c r="X828" s="362"/>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c r="BI828" s="5"/>
      <c r="BJ828" s="5"/>
      <c r="BK828" s="5"/>
      <c r="BL828" s="5"/>
      <c r="BM828" s="5"/>
      <c r="BN828" s="5"/>
      <c r="BO828" s="5"/>
      <c r="BP828" s="5"/>
      <c r="BQ828" s="5"/>
      <c r="BR828" s="5"/>
      <c r="BS828" s="5"/>
      <c r="BT828" s="5"/>
      <c r="BU828" s="5"/>
      <c r="BV828" s="5"/>
      <c r="BW828" s="5"/>
      <c r="BX828" s="5"/>
      <c r="BY828" s="5"/>
      <c r="BZ828" s="5"/>
      <c r="CA828" s="5"/>
      <c r="CB828" s="5"/>
      <c r="CC828" s="6"/>
      <c r="CD828" s="6"/>
      <c r="CE828" s="6"/>
      <c r="CF828" s="6"/>
    </row>
    <row r="829" spans="1:84" x14ac:dyDescent="0.25">
      <c r="A829" s="1"/>
      <c r="B829" s="5"/>
      <c r="C829" s="5"/>
      <c r="D829" s="5"/>
      <c r="E829" s="5"/>
      <c r="F829" s="18"/>
      <c r="G829" s="5"/>
      <c r="H829" s="17"/>
      <c r="I829" s="5"/>
      <c r="J829" s="5"/>
      <c r="K829" s="5"/>
      <c r="L829" s="5"/>
      <c r="M829" s="5"/>
      <c r="N829" s="5"/>
      <c r="O829" s="5"/>
      <c r="P829" s="368"/>
      <c r="Q829" s="362"/>
      <c r="R829" s="362"/>
      <c r="S829" s="362"/>
      <c r="T829" s="362"/>
      <c r="U829" s="362"/>
      <c r="V829" s="362"/>
      <c r="W829" s="362"/>
      <c r="X829" s="362"/>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c r="BI829" s="5"/>
      <c r="BJ829" s="5"/>
      <c r="BK829" s="5"/>
      <c r="BL829" s="5"/>
      <c r="BM829" s="5"/>
      <c r="BN829" s="5"/>
      <c r="BO829" s="5"/>
      <c r="BP829" s="5"/>
      <c r="BQ829" s="5"/>
      <c r="BR829" s="5"/>
      <c r="BS829" s="5"/>
      <c r="BT829" s="5"/>
      <c r="BU829" s="5"/>
      <c r="BV829" s="5"/>
      <c r="BW829" s="5"/>
      <c r="BX829" s="5"/>
      <c r="BY829" s="5"/>
      <c r="BZ829" s="5"/>
      <c r="CA829" s="5"/>
      <c r="CB829" s="5"/>
      <c r="CC829" s="6"/>
      <c r="CD829" s="6"/>
      <c r="CE829" s="6"/>
      <c r="CF829" s="6"/>
    </row>
    <row r="830" spans="1:84" x14ac:dyDescent="0.25">
      <c r="A830" s="1"/>
      <c r="B830" s="5"/>
      <c r="C830" s="5"/>
      <c r="D830" s="5"/>
      <c r="E830" s="5"/>
      <c r="F830" s="18"/>
      <c r="G830" s="5"/>
      <c r="H830" s="17"/>
      <c r="I830" s="5"/>
      <c r="J830" s="5"/>
      <c r="K830" s="5"/>
      <c r="L830" s="5"/>
      <c r="M830" s="5"/>
      <c r="N830" s="5"/>
      <c r="O830" s="5"/>
      <c r="P830" s="368"/>
      <c r="Q830" s="362"/>
      <c r="R830" s="362"/>
      <c r="S830" s="362"/>
      <c r="T830" s="362"/>
      <c r="U830" s="362"/>
      <c r="V830" s="362"/>
      <c r="W830" s="362"/>
      <c r="X830" s="362"/>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5"/>
      <c r="BV830" s="5"/>
      <c r="BW830" s="5"/>
      <c r="BX830" s="5"/>
      <c r="BY830" s="5"/>
      <c r="BZ830" s="5"/>
      <c r="CA830" s="5"/>
      <c r="CB830" s="5"/>
      <c r="CC830" s="6"/>
      <c r="CD830" s="6"/>
      <c r="CE830" s="6"/>
      <c r="CF830" s="6"/>
    </row>
    <row r="831" spans="1:84" x14ac:dyDescent="0.25">
      <c r="A831" s="1"/>
      <c r="B831" s="5"/>
      <c r="C831" s="5"/>
      <c r="D831" s="5"/>
      <c r="E831" s="5"/>
      <c r="F831" s="18"/>
      <c r="G831" s="5"/>
      <c r="H831" s="17"/>
      <c r="I831" s="5"/>
      <c r="J831" s="5"/>
      <c r="K831" s="5"/>
      <c r="L831" s="5"/>
      <c r="M831" s="5"/>
      <c r="N831" s="5"/>
      <c r="O831" s="5"/>
      <c r="P831" s="368"/>
      <c r="Q831" s="362"/>
      <c r="R831" s="362"/>
      <c r="S831" s="362"/>
      <c r="T831" s="362"/>
      <c r="U831" s="362"/>
      <c r="V831" s="362"/>
      <c r="W831" s="362"/>
      <c r="X831" s="362"/>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I831" s="5"/>
      <c r="BJ831" s="5"/>
      <c r="BK831" s="5"/>
      <c r="BL831" s="5"/>
      <c r="BM831" s="5"/>
      <c r="BN831" s="5"/>
      <c r="BO831" s="5"/>
      <c r="BP831" s="5"/>
      <c r="BQ831" s="5"/>
      <c r="BR831" s="5"/>
      <c r="BS831" s="5"/>
      <c r="BT831" s="5"/>
      <c r="BU831" s="5"/>
      <c r="BV831" s="5"/>
      <c r="BW831" s="5"/>
      <c r="BX831" s="5"/>
      <c r="BY831" s="5"/>
      <c r="BZ831" s="5"/>
      <c r="CA831" s="5"/>
      <c r="CB831" s="5"/>
      <c r="CC831" s="6"/>
      <c r="CD831" s="6"/>
      <c r="CE831" s="6"/>
      <c r="CF831" s="6"/>
    </row>
    <row r="832" spans="1:84" x14ac:dyDescent="0.25">
      <c r="A832" s="1"/>
      <c r="B832" s="5"/>
      <c r="C832" s="5"/>
      <c r="D832" s="5"/>
      <c r="E832" s="5"/>
      <c r="F832" s="18"/>
      <c r="G832" s="5"/>
      <c r="H832" s="17"/>
      <c r="I832" s="5"/>
      <c r="J832" s="5"/>
      <c r="K832" s="5"/>
      <c r="L832" s="5"/>
      <c r="M832" s="5"/>
      <c r="N832" s="5"/>
      <c r="O832" s="5"/>
      <c r="P832" s="368"/>
      <c r="Q832" s="362"/>
      <c r="R832" s="362"/>
      <c r="S832" s="362"/>
      <c r="T832" s="362"/>
      <c r="U832" s="362"/>
      <c r="V832" s="362"/>
      <c r="W832" s="362"/>
      <c r="X832" s="362"/>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6"/>
      <c r="CD832" s="6"/>
      <c r="CE832" s="6"/>
      <c r="CF832" s="6"/>
    </row>
    <row r="833" spans="1:84" x14ac:dyDescent="0.25">
      <c r="A833" s="1"/>
      <c r="B833" s="5"/>
      <c r="C833" s="5"/>
      <c r="D833" s="5"/>
      <c r="E833" s="5"/>
      <c r="F833" s="18"/>
      <c r="G833" s="5"/>
      <c r="H833" s="17"/>
      <c r="I833" s="5"/>
      <c r="J833" s="5"/>
      <c r="K833" s="5"/>
      <c r="L833" s="5"/>
      <c r="M833" s="5"/>
      <c r="N833" s="5"/>
      <c r="O833" s="5"/>
      <c r="P833" s="368"/>
      <c r="Q833" s="362"/>
      <c r="R833" s="362"/>
      <c r="S833" s="362"/>
      <c r="T833" s="362"/>
      <c r="U833" s="362"/>
      <c r="V833" s="362"/>
      <c r="W833" s="362"/>
      <c r="X833" s="362"/>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5"/>
      <c r="BV833" s="5"/>
      <c r="BW833" s="5"/>
      <c r="BX833" s="5"/>
      <c r="BY833" s="5"/>
      <c r="BZ833" s="5"/>
      <c r="CA833" s="5"/>
      <c r="CB833" s="5"/>
      <c r="CC833" s="6"/>
      <c r="CD833" s="6"/>
      <c r="CE833" s="6"/>
      <c r="CF833" s="6"/>
    </row>
    <row r="834" spans="1:84" x14ac:dyDescent="0.25">
      <c r="A834" s="1"/>
      <c r="B834" s="5"/>
      <c r="C834" s="5"/>
      <c r="D834" s="5"/>
      <c r="E834" s="5"/>
      <c r="F834" s="18"/>
      <c r="G834" s="5"/>
      <c r="H834" s="17"/>
      <c r="I834" s="5"/>
      <c r="J834" s="5"/>
      <c r="K834" s="5"/>
      <c r="L834" s="5"/>
      <c r="M834" s="5"/>
      <c r="N834" s="5"/>
      <c r="O834" s="5"/>
      <c r="P834" s="368"/>
      <c r="Q834" s="362"/>
      <c r="R834" s="362"/>
      <c r="S834" s="362"/>
      <c r="T834" s="362"/>
      <c r="U834" s="362"/>
      <c r="V834" s="362"/>
      <c r="W834" s="362"/>
      <c r="X834" s="362"/>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c r="CA834" s="5"/>
      <c r="CB834" s="5"/>
      <c r="CC834" s="6"/>
      <c r="CD834" s="6"/>
      <c r="CE834" s="6"/>
      <c r="CF834" s="6"/>
    </row>
    <row r="835" spans="1:84" x14ac:dyDescent="0.25">
      <c r="A835" s="1"/>
      <c r="B835" s="5"/>
      <c r="C835" s="5"/>
      <c r="D835" s="5"/>
      <c r="E835" s="5"/>
      <c r="F835" s="18"/>
      <c r="G835" s="5"/>
      <c r="H835" s="17"/>
      <c r="I835" s="5"/>
      <c r="J835" s="5"/>
      <c r="K835" s="5"/>
      <c r="L835" s="5"/>
      <c r="M835" s="5"/>
      <c r="N835" s="5"/>
      <c r="O835" s="5"/>
      <c r="P835" s="368"/>
      <c r="Q835" s="362"/>
      <c r="R835" s="362"/>
      <c r="S835" s="362"/>
      <c r="T835" s="362"/>
      <c r="U835" s="362"/>
      <c r="V835" s="362"/>
      <c r="W835" s="362"/>
      <c r="X835" s="362"/>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c r="CA835" s="5"/>
      <c r="CB835" s="5"/>
      <c r="CC835" s="6"/>
      <c r="CD835" s="6"/>
      <c r="CE835" s="6"/>
      <c r="CF835" s="6"/>
    </row>
    <row r="836" spans="1:84" x14ac:dyDescent="0.25">
      <c r="A836" s="1"/>
      <c r="B836" s="5"/>
      <c r="C836" s="5"/>
      <c r="D836" s="5"/>
      <c r="E836" s="5"/>
      <c r="F836" s="18"/>
      <c r="G836" s="5"/>
      <c r="H836" s="17"/>
      <c r="I836" s="5"/>
      <c r="J836" s="5"/>
      <c r="K836" s="5"/>
      <c r="L836" s="5"/>
      <c r="M836" s="5"/>
      <c r="N836" s="5"/>
      <c r="O836" s="5"/>
      <c r="P836" s="368"/>
      <c r="Q836" s="362"/>
      <c r="R836" s="362"/>
      <c r="S836" s="362"/>
      <c r="T836" s="362"/>
      <c r="U836" s="362"/>
      <c r="V836" s="362"/>
      <c r="W836" s="362"/>
      <c r="X836" s="362"/>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5"/>
      <c r="BV836" s="5"/>
      <c r="BW836" s="5"/>
      <c r="BX836" s="5"/>
      <c r="BY836" s="5"/>
      <c r="BZ836" s="5"/>
      <c r="CA836" s="5"/>
      <c r="CB836" s="5"/>
      <c r="CC836" s="6"/>
      <c r="CD836" s="6"/>
      <c r="CE836" s="6"/>
      <c r="CF836" s="6"/>
    </row>
    <row r="837" spans="1:84" x14ac:dyDescent="0.25">
      <c r="A837" s="1"/>
      <c r="B837" s="5"/>
      <c r="C837" s="5"/>
      <c r="D837" s="5"/>
      <c r="E837" s="5"/>
      <c r="F837" s="18"/>
      <c r="G837" s="5"/>
      <c r="H837" s="17"/>
      <c r="I837" s="5"/>
      <c r="J837" s="5"/>
      <c r="K837" s="5"/>
      <c r="L837" s="5"/>
      <c r="M837" s="5"/>
      <c r="N837" s="5"/>
      <c r="O837" s="5"/>
      <c r="P837" s="368"/>
      <c r="Q837" s="362"/>
      <c r="R837" s="362"/>
      <c r="S837" s="362"/>
      <c r="T837" s="362"/>
      <c r="U837" s="362"/>
      <c r="V837" s="362"/>
      <c r="W837" s="362"/>
      <c r="X837" s="362"/>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5"/>
      <c r="BN837" s="5"/>
      <c r="BO837" s="5"/>
      <c r="BP837" s="5"/>
      <c r="BQ837" s="5"/>
      <c r="BR837" s="5"/>
      <c r="BS837" s="5"/>
      <c r="BT837" s="5"/>
      <c r="BU837" s="5"/>
      <c r="BV837" s="5"/>
      <c r="BW837" s="5"/>
      <c r="BX837" s="5"/>
      <c r="BY837" s="5"/>
      <c r="BZ837" s="5"/>
      <c r="CA837" s="5"/>
      <c r="CB837" s="5"/>
      <c r="CC837" s="6"/>
      <c r="CD837" s="6"/>
      <c r="CE837" s="6"/>
      <c r="CF837" s="6"/>
    </row>
    <row r="838" spans="1:84" x14ac:dyDescent="0.25">
      <c r="A838" s="1"/>
      <c r="B838" s="5"/>
      <c r="C838" s="5"/>
      <c r="D838" s="5"/>
      <c r="E838" s="5"/>
      <c r="F838" s="18"/>
      <c r="G838" s="5"/>
      <c r="H838" s="17"/>
      <c r="I838" s="5"/>
      <c r="J838" s="5"/>
      <c r="K838" s="5"/>
      <c r="L838" s="5"/>
      <c r="M838" s="5"/>
      <c r="N838" s="5"/>
      <c r="O838" s="5"/>
      <c r="P838" s="368"/>
      <c r="Q838" s="362"/>
      <c r="R838" s="362"/>
      <c r="S838" s="362"/>
      <c r="T838" s="362"/>
      <c r="U838" s="362"/>
      <c r="V838" s="362"/>
      <c r="W838" s="362"/>
      <c r="X838" s="362"/>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c r="BR838" s="5"/>
      <c r="BS838" s="5"/>
      <c r="BT838" s="5"/>
      <c r="BU838" s="5"/>
      <c r="BV838" s="5"/>
      <c r="BW838" s="5"/>
      <c r="BX838" s="5"/>
      <c r="BY838" s="5"/>
      <c r="BZ838" s="5"/>
      <c r="CA838" s="5"/>
      <c r="CB838" s="5"/>
      <c r="CC838" s="6"/>
      <c r="CD838" s="6"/>
      <c r="CE838" s="6"/>
      <c r="CF838" s="6"/>
    </row>
    <row r="839" spans="1:84" x14ac:dyDescent="0.25">
      <c r="A839" s="1"/>
      <c r="B839" s="5"/>
      <c r="C839" s="5"/>
      <c r="D839" s="5"/>
      <c r="E839" s="5"/>
      <c r="F839" s="18"/>
      <c r="G839" s="5"/>
      <c r="H839" s="17"/>
      <c r="I839" s="5"/>
      <c r="J839" s="5"/>
      <c r="K839" s="5"/>
      <c r="L839" s="5"/>
      <c r="M839" s="5"/>
      <c r="N839" s="5"/>
      <c r="O839" s="5"/>
      <c r="P839" s="368"/>
      <c r="Q839" s="362"/>
      <c r="R839" s="362"/>
      <c r="S839" s="362"/>
      <c r="T839" s="362"/>
      <c r="U839" s="362"/>
      <c r="V839" s="362"/>
      <c r="W839" s="362"/>
      <c r="X839" s="362"/>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5"/>
      <c r="BK839" s="5"/>
      <c r="BL839" s="5"/>
      <c r="BM839" s="5"/>
      <c r="BN839" s="5"/>
      <c r="BO839" s="5"/>
      <c r="BP839" s="5"/>
      <c r="BQ839" s="5"/>
      <c r="BR839" s="5"/>
      <c r="BS839" s="5"/>
      <c r="BT839" s="5"/>
      <c r="BU839" s="5"/>
      <c r="BV839" s="5"/>
      <c r="BW839" s="5"/>
      <c r="BX839" s="5"/>
      <c r="BY839" s="5"/>
      <c r="BZ839" s="5"/>
      <c r="CA839" s="5"/>
      <c r="CB839" s="5"/>
      <c r="CC839" s="6"/>
      <c r="CD839" s="6"/>
      <c r="CE839" s="6"/>
      <c r="CF839" s="6"/>
    </row>
    <row r="840" spans="1:84" x14ac:dyDescent="0.25">
      <c r="A840" s="1"/>
      <c r="B840" s="5"/>
      <c r="C840" s="5"/>
      <c r="D840" s="5"/>
      <c r="E840" s="5"/>
      <c r="F840" s="18"/>
      <c r="G840" s="5"/>
      <c r="H840" s="17"/>
      <c r="I840" s="5"/>
      <c r="J840" s="5"/>
      <c r="K840" s="5"/>
      <c r="L840" s="5"/>
      <c r="M840" s="5"/>
      <c r="N840" s="5"/>
      <c r="O840" s="5"/>
      <c r="P840" s="368"/>
      <c r="Q840" s="362"/>
      <c r="R840" s="362"/>
      <c r="S840" s="362"/>
      <c r="T840" s="362"/>
      <c r="U840" s="362"/>
      <c r="V840" s="362"/>
      <c r="W840" s="362"/>
      <c r="X840" s="362"/>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5"/>
      <c r="BN840" s="5"/>
      <c r="BO840" s="5"/>
      <c r="BP840" s="5"/>
      <c r="BQ840" s="5"/>
      <c r="BR840" s="5"/>
      <c r="BS840" s="5"/>
      <c r="BT840" s="5"/>
      <c r="BU840" s="5"/>
      <c r="BV840" s="5"/>
      <c r="BW840" s="5"/>
      <c r="BX840" s="5"/>
      <c r="BY840" s="5"/>
      <c r="BZ840" s="5"/>
      <c r="CA840" s="5"/>
      <c r="CB840" s="5"/>
      <c r="CC840" s="6"/>
      <c r="CD840" s="6"/>
      <c r="CE840" s="6"/>
      <c r="CF840" s="6"/>
    </row>
    <row r="841" spans="1:84" x14ac:dyDescent="0.25">
      <c r="A841" s="1"/>
      <c r="B841" s="5"/>
      <c r="C841" s="5"/>
      <c r="D841" s="5"/>
      <c r="E841" s="5"/>
      <c r="F841" s="18"/>
      <c r="G841" s="5"/>
      <c r="H841" s="17"/>
      <c r="I841" s="5"/>
      <c r="J841" s="5"/>
      <c r="K841" s="5"/>
      <c r="L841" s="5"/>
      <c r="M841" s="5"/>
      <c r="N841" s="5"/>
      <c r="O841" s="5"/>
      <c r="P841" s="368"/>
      <c r="Q841" s="362"/>
      <c r="R841" s="362"/>
      <c r="S841" s="362"/>
      <c r="T841" s="362"/>
      <c r="U841" s="362"/>
      <c r="V841" s="362"/>
      <c r="W841" s="362"/>
      <c r="X841" s="362"/>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6"/>
      <c r="CD841" s="6"/>
      <c r="CE841" s="6"/>
      <c r="CF841" s="6"/>
    </row>
    <row r="842" spans="1:84" x14ac:dyDescent="0.25">
      <c r="A842" s="1"/>
      <c r="B842" s="5"/>
      <c r="C842" s="5"/>
      <c r="D842" s="5"/>
      <c r="E842" s="5"/>
      <c r="F842" s="18"/>
      <c r="G842" s="5"/>
      <c r="H842" s="17"/>
      <c r="I842" s="5"/>
      <c r="J842" s="5"/>
      <c r="K842" s="5"/>
      <c r="L842" s="5"/>
      <c r="M842" s="5"/>
      <c r="N842" s="5"/>
      <c r="O842" s="5"/>
      <c r="P842" s="368"/>
      <c r="Q842" s="362"/>
      <c r="R842" s="362"/>
      <c r="S842" s="362"/>
      <c r="T842" s="362"/>
      <c r="U842" s="362"/>
      <c r="V842" s="362"/>
      <c r="W842" s="362"/>
      <c r="X842" s="362"/>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5"/>
      <c r="BO842" s="5"/>
      <c r="BP842" s="5"/>
      <c r="BQ842" s="5"/>
      <c r="BR842" s="5"/>
      <c r="BS842" s="5"/>
      <c r="BT842" s="5"/>
      <c r="BU842" s="5"/>
      <c r="BV842" s="5"/>
      <c r="BW842" s="5"/>
      <c r="BX842" s="5"/>
      <c r="BY842" s="5"/>
      <c r="BZ842" s="5"/>
      <c r="CA842" s="5"/>
      <c r="CB842" s="5"/>
      <c r="CC842" s="6"/>
      <c r="CD842" s="6"/>
      <c r="CE842" s="6"/>
      <c r="CF842" s="6"/>
    </row>
    <row r="843" spans="1:84" x14ac:dyDescent="0.25">
      <c r="A843" s="1"/>
      <c r="B843" s="5"/>
      <c r="C843" s="5"/>
      <c r="D843" s="5"/>
      <c r="E843" s="5"/>
      <c r="F843" s="18"/>
      <c r="G843" s="5"/>
      <c r="H843" s="17"/>
      <c r="I843" s="5"/>
      <c r="J843" s="5"/>
      <c r="K843" s="5"/>
      <c r="L843" s="5"/>
      <c r="M843" s="5"/>
      <c r="N843" s="5"/>
      <c r="O843" s="5"/>
      <c r="P843" s="368"/>
      <c r="Q843" s="362"/>
      <c r="R843" s="362"/>
      <c r="S843" s="362"/>
      <c r="T843" s="362"/>
      <c r="U843" s="362"/>
      <c r="V843" s="362"/>
      <c r="W843" s="362"/>
      <c r="X843" s="362"/>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5"/>
      <c r="BN843" s="5"/>
      <c r="BO843" s="5"/>
      <c r="BP843" s="5"/>
      <c r="BQ843" s="5"/>
      <c r="BR843" s="5"/>
      <c r="BS843" s="5"/>
      <c r="BT843" s="5"/>
      <c r="BU843" s="5"/>
      <c r="BV843" s="5"/>
      <c r="BW843" s="5"/>
      <c r="BX843" s="5"/>
      <c r="BY843" s="5"/>
      <c r="BZ843" s="5"/>
      <c r="CA843" s="5"/>
      <c r="CB843" s="5"/>
      <c r="CC843" s="6"/>
      <c r="CD843" s="6"/>
      <c r="CE843" s="6"/>
      <c r="CF843" s="6"/>
    </row>
    <row r="844" spans="1:84" x14ac:dyDescent="0.25">
      <c r="A844" s="1"/>
      <c r="B844" s="5"/>
      <c r="C844" s="5"/>
      <c r="D844" s="5"/>
      <c r="E844" s="5"/>
      <c r="F844" s="18"/>
      <c r="G844" s="5"/>
      <c r="H844" s="17"/>
      <c r="I844" s="5"/>
      <c r="J844" s="5"/>
      <c r="K844" s="5"/>
      <c r="L844" s="5"/>
      <c r="M844" s="5"/>
      <c r="N844" s="5"/>
      <c r="O844" s="5"/>
      <c r="P844" s="368"/>
      <c r="Q844" s="362"/>
      <c r="R844" s="362"/>
      <c r="S844" s="362"/>
      <c r="T844" s="362"/>
      <c r="U844" s="362"/>
      <c r="V844" s="362"/>
      <c r="W844" s="362"/>
      <c r="X844" s="362"/>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5"/>
      <c r="BN844" s="5"/>
      <c r="BO844" s="5"/>
      <c r="BP844" s="5"/>
      <c r="BQ844" s="5"/>
      <c r="BR844" s="5"/>
      <c r="BS844" s="5"/>
      <c r="BT844" s="5"/>
      <c r="BU844" s="5"/>
      <c r="BV844" s="5"/>
      <c r="BW844" s="5"/>
      <c r="BX844" s="5"/>
      <c r="BY844" s="5"/>
      <c r="BZ844" s="5"/>
      <c r="CA844" s="5"/>
      <c r="CB844" s="5"/>
      <c r="CC844" s="6"/>
      <c r="CD844" s="6"/>
      <c r="CE844" s="6"/>
      <c r="CF844" s="6"/>
    </row>
    <row r="845" spans="1:84" x14ac:dyDescent="0.25">
      <c r="A845" s="1"/>
      <c r="B845" s="5"/>
      <c r="C845" s="5"/>
      <c r="D845" s="5"/>
      <c r="E845" s="5"/>
      <c r="F845" s="18"/>
      <c r="G845" s="5"/>
      <c r="H845" s="17"/>
      <c r="I845" s="5"/>
      <c r="J845" s="5"/>
      <c r="K845" s="5"/>
      <c r="L845" s="5"/>
      <c r="M845" s="5"/>
      <c r="N845" s="5"/>
      <c r="O845" s="5"/>
      <c r="P845" s="368"/>
      <c r="Q845" s="362"/>
      <c r="R845" s="362"/>
      <c r="S845" s="362"/>
      <c r="T845" s="362"/>
      <c r="U845" s="362"/>
      <c r="V845" s="362"/>
      <c r="W845" s="362"/>
      <c r="X845" s="362"/>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5"/>
      <c r="BK845" s="5"/>
      <c r="BL845" s="5"/>
      <c r="BM845" s="5"/>
      <c r="BN845" s="5"/>
      <c r="BO845" s="5"/>
      <c r="BP845" s="5"/>
      <c r="BQ845" s="5"/>
      <c r="BR845" s="5"/>
      <c r="BS845" s="5"/>
      <c r="BT845" s="5"/>
      <c r="BU845" s="5"/>
      <c r="BV845" s="5"/>
      <c r="BW845" s="5"/>
      <c r="BX845" s="5"/>
      <c r="BY845" s="5"/>
      <c r="BZ845" s="5"/>
      <c r="CA845" s="5"/>
      <c r="CB845" s="5"/>
      <c r="CC845" s="6"/>
      <c r="CD845" s="6"/>
      <c r="CE845" s="6"/>
      <c r="CF845" s="6"/>
    </row>
    <row r="846" spans="1:84" x14ac:dyDescent="0.25">
      <c r="A846" s="1"/>
      <c r="B846" s="5"/>
      <c r="C846" s="5"/>
      <c r="D846" s="5"/>
      <c r="E846" s="5"/>
      <c r="F846" s="18"/>
      <c r="G846" s="5"/>
      <c r="H846" s="17"/>
      <c r="I846" s="5"/>
      <c r="J846" s="5"/>
      <c r="K846" s="5"/>
      <c r="L846" s="5"/>
      <c r="M846" s="5"/>
      <c r="N846" s="5"/>
      <c r="O846" s="5"/>
      <c r="P846" s="368"/>
      <c r="Q846" s="362"/>
      <c r="R846" s="362"/>
      <c r="S846" s="362"/>
      <c r="T846" s="362"/>
      <c r="U846" s="362"/>
      <c r="V846" s="362"/>
      <c r="W846" s="362"/>
      <c r="X846" s="362"/>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5"/>
      <c r="BK846" s="5"/>
      <c r="BL846" s="5"/>
      <c r="BM846" s="5"/>
      <c r="BN846" s="5"/>
      <c r="BO846" s="5"/>
      <c r="BP846" s="5"/>
      <c r="BQ846" s="5"/>
      <c r="BR846" s="5"/>
      <c r="BS846" s="5"/>
      <c r="BT846" s="5"/>
      <c r="BU846" s="5"/>
      <c r="BV846" s="5"/>
      <c r="BW846" s="5"/>
      <c r="BX846" s="5"/>
      <c r="BY846" s="5"/>
      <c r="BZ846" s="5"/>
      <c r="CA846" s="5"/>
      <c r="CB846" s="5"/>
      <c r="CC846" s="6"/>
      <c r="CD846" s="6"/>
      <c r="CE846" s="6"/>
      <c r="CF846" s="6"/>
    </row>
    <row r="847" spans="1:84" x14ac:dyDescent="0.25">
      <c r="A847" s="1"/>
      <c r="B847" s="5"/>
      <c r="C847" s="5"/>
      <c r="D847" s="5"/>
      <c r="E847" s="5"/>
      <c r="F847" s="18"/>
      <c r="G847" s="5"/>
      <c r="H847" s="17"/>
      <c r="I847" s="5"/>
      <c r="J847" s="5"/>
      <c r="K847" s="5"/>
      <c r="L847" s="5"/>
      <c r="M847" s="5"/>
      <c r="N847" s="5"/>
      <c r="O847" s="5"/>
      <c r="P847" s="368"/>
      <c r="Q847" s="362"/>
      <c r="R847" s="362"/>
      <c r="S847" s="362"/>
      <c r="T847" s="362"/>
      <c r="U847" s="362"/>
      <c r="V847" s="362"/>
      <c r="W847" s="362"/>
      <c r="X847" s="362"/>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5"/>
      <c r="BV847" s="5"/>
      <c r="BW847" s="5"/>
      <c r="BX847" s="5"/>
      <c r="BY847" s="5"/>
      <c r="BZ847" s="5"/>
      <c r="CA847" s="5"/>
      <c r="CB847" s="5"/>
      <c r="CC847" s="6"/>
      <c r="CD847" s="6"/>
      <c r="CE847" s="6"/>
      <c r="CF847" s="6"/>
    </row>
    <row r="848" spans="1:84" x14ac:dyDescent="0.25">
      <c r="A848" s="1"/>
      <c r="B848" s="5"/>
      <c r="C848" s="5"/>
      <c r="D848" s="5"/>
      <c r="E848" s="5"/>
      <c r="F848" s="18"/>
      <c r="G848" s="5"/>
      <c r="H848" s="17"/>
      <c r="I848" s="5"/>
      <c r="J848" s="5"/>
      <c r="K848" s="5"/>
      <c r="L848" s="5"/>
      <c r="M848" s="5"/>
      <c r="N848" s="5"/>
      <c r="O848" s="5"/>
      <c r="P848" s="368"/>
      <c r="Q848" s="362"/>
      <c r="R848" s="362"/>
      <c r="S848" s="362"/>
      <c r="T848" s="362"/>
      <c r="U848" s="362"/>
      <c r="V848" s="362"/>
      <c r="W848" s="362"/>
      <c r="X848" s="362"/>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5"/>
      <c r="BR848" s="5"/>
      <c r="BS848" s="5"/>
      <c r="BT848" s="5"/>
      <c r="BU848" s="5"/>
      <c r="BV848" s="5"/>
      <c r="BW848" s="5"/>
      <c r="BX848" s="5"/>
      <c r="BY848" s="5"/>
      <c r="BZ848" s="5"/>
      <c r="CA848" s="5"/>
      <c r="CB848" s="5"/>
      <c r="CC848" s="6"/>
      <c r="CD848" s="6"/>
      <c r="CE848" s="6"/>
      <c r="CF848" s="6"/>
    </row>
    <row r="849" spans="1:84" x14ac:dyDescent="0.25">
      <c r="A849" s="1"/>
      <c r="B849" s="5"/>
      <c r="C849" s="5"/>
      <c r="D849" s="5"/>
      <c r="E849" s="5"/>
      <c r="F849" s="18"/>
      <c r="G849" s="5"/>
      <c r="H849" s="17"/>
      <c r="I849" s="5"/>
      <c r="J849" s="5"/>
      <c r="K849" s="5"/>
      <c r="L849" s="5"/>
      <c r="M849" s="5"/>
      <c r="N849" s="5"/>
      <c r="O849" s="5"/>
      <c r="P849" s="368"/>
      <c r="Q849" s="362"/>
      <c r="R849" s="362"/>
      <c r="S849" s="362"/>
      <c r="T849" s="362"/>
      <c r="U849" s="362"/>
      <c r="V849" s="362"/>
      <c r="W849" s="362"/>
      <c r="X849" s="362"/>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5"/>
      <c r="BK849" s="5"/>
      <c r="BL849" s="5"/>
      <c r="BM849" s="5"/>
      <c r="BN849" s="5"/>
      <c r="BO849" s="5"/>
      <c r="BP849" s="5"/>
      <c r="BQ849" s="5"/>
      <c r="BR849" s="5"/>
      <c r="BS849" s="5"/>
      <c r="BT849" s="5"/>
      <c r="BU849" s="5"/>
      <c r="BV849" s="5"/>
      <c r="BW849" s="5"/>
      <c r="BX849" s="5"/>
      <c r="BY849" s="5"/>
      <c r="BZ849" s="5"/>
      <c r="CA849" s="5"/>
      <c r="CB849" s="5"/>
      <c r="CC849" s="6"/>
      <c r="CD849" s="6"/>
      <c r="CE849" s="6"/>
      <c r="CF849" s="6"/>
    </row>
    <row r="850" spans="1:84" x14ac:dyDescent="0.25">
      <c r="A850" s="1"/>
      <c r="B850" s="5"/>
      <c r="C850" s="5"/>
      <c r="D850" s="5"/>
      <c r="E850" s="5"/>
      <c r="F850" s="18"/>
      <c r="G850" s="5"/>
      <c r="H850" s="17"/>
      <c r="I850" s="5"/>
      <c r="J850" s="5"/>
      <c r="K850" s="5"/>
      <c r="L850" s="5"/>
      <c r="M850" s="5"/>
      <c r="N850" s="5"/>
      <c r="O850" s="5"/>
      <c r="P850" s="368"/>
      <c r="Q850" s="362"/>
      <c r="R850" s="362"/>
      <c r="S850" s="362"/>
      <c r="T850" s="362"/>
      <c r="U850" s="362"/>
      <c r="V850" s="362"/>
      <c r="W850" s="362"/>
      <c r="X850" s="362"/>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5"/>
      <c r="BN850" s="5"/>
      <c r="BO850" s="5"/>
      <c r="BP850" s="5"/>
      <c r="BQ850" s="5"/>
      <c r="BR850" s="5"/>
      <c r="BS850" s="5"/>
      <c r="BT850" s="5"/>
      <c r="BU850" s="5"/>
      <c r="BV850" s="5"/>
      <c r="BW850" s="5"/>
      <c r="BX850" s="5"/>
      <c r="BY850" s="5"/>
      <c r="BZ850" s="5"/>
      <c r="CA850" s="5"/>
      <c r="CB850" s="5"/>
      <c r="CC850" s="6"/>
      <c r="CD850" s="6"/>
      <c r="CE850" s="6"/>
      <c r="CF850" s="6"/>
    </row>
    <row r="851" spans="1:84" x14ac:dyDescent="0.25">
      <c r="A851" s="1"/>
      <c r="B851" s="5"/>
      <c r="C851" s="5"/>
      <c r="D851" s="5"/>
      <c r="E851" s="5"/>
      <c r="F851" s="18"/>
      <c r="G851" s="5"/>
      <c r="H851" s="17"/>
      <c r="I851" s="5"/>
      <c r="J851" s="5"/>
      <c r="K851" s="5"/>
      <c r="L851" s="5"/>
      <c r="M851" s="5"/>
      <c r="N851" s="5"/>
      <c r="O851" s="5"/>
      <c r="P851" s="368"/>
      <c r="Q851" s="362"/>
      <c r="R851" s="362"/>
      <c r="S851" s="362"/>
      <c r="T851" s="362"/>
      <c r="U851" s="362"/>
      <c r="V851" s="362"/>
      <c r="W851" s="362"/>
      <c r="X851" s="362"/>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5"/>
      <c r="BK851" s="5"/>
      <c r="BL851" s="5"/>
      <c r="BM851" s="5"/>
      <c r="BN851" s="5"/>
      <c r="BO851" s="5"/>
      <c r="BP851" s="5"/>
      <c r="BQ851" s="5"/>
      <c r="BR851" s="5"/>
      <c r="BS851" s="5"/>
      <c r="BT851" s="5"/>
      <c r="BU851" s="5"/>
      <c r="BV851" s="5"/>
      <c r="BW851" s="5"/>
      <c r="BX851" s="5"/>
      <c r="BY851" s="5"/>
      <c r="BZ851" s="5"/>
      <c r="CA851" s="5"/>
      <c r="CB851" s="5"/>
      <c r="CC851" s="6"/>
      <c r="CD851" s="6"/>
      <c r="CE851" s="6"/>
      <c r="CF851" s="6"/>
    </row>
    <row r="852" spans="1:84" x14ac:dyDescent="0.25">
      <c r="A852" s="1"/>
      <c r="B852" s="5"/>
      <c r="C852" s="5"/>
      <c r="D852" s="5"/>
      <c r="E852" s="5"/>
      <c r="F852" s="18"/>
      <c r="G852" s="5"/>
      <c r="H852" s="17"/>
      <c r="I852" s="5"/>
      <c r="J852" s="5"/>
      <c r="K852" s="5"/>
      <c r="L852" s="5"/>
      <c r="M852" s="5"/>
      <c r="N852" s="5"/>
      <c r="O852" s="5"/>
      <c r="P852" s="368"/>
      <c r="Q852" s="362"/>
      <c r="R852" s="362"/>
      <c r="S852" s="362"/>
      <c r="T852" s="362"/>
      <c r="U852" s="362"/>
      <c r="V852" s="362"/>
      <c r="W852" s="362"/>
      <c r="X852" s="362"/>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5"/>
      <c r="BO852" s="5"/>
      <c r="BP852" s="5"/>
      <c r="BQ852" s="5"/>
      <c r="BR852" s="5"/>
      <c r="BS852" s="5"/>
      <c r="BT852" s="5"/>
      <c r="BU852" s="5"/>
      <c r="BV852" s="5"/>
      <c r="BW852" s="5"/>
      <c r="BX852" s="5"/>
      <c r="BY852" s="5"/>
      <c r="BZ852" s="5"/>
      <c r="CA852" s="5"/>
      <c r="CB852" s="5"/>
      <c r="CC852" s="6"/>
      <c r="CD852" s="6"/>
      <c r="CE852" s="6"/>
      <c r="CF852" s="6"/>
    </row>
    <row r="853" spans="1:84" x14ac:dyDescent="0.25">
      <c r="A853" s="1"/>
      <c r="B853" s="5"/>
      <c r="C853" s="5"/>
      <c r="D853" s="5"/>
      <c r="E853" s="5"/>
      <c r="F853" s="18"/>
      <c r="G853" s="5"/>
      <c r="H853" s="17"/>
      <c r="I853" s="5"/>
      <c r="J853" s="5"/>
      <c r="K853" s="5"/>
      <c r="L853" s="5"/>
      <c r="M853" s="5"/>
      <c r="N853" s="5"/>
      <c r="O853" s="5"/>
      <c r="P853" s="368"/>
      <c r="Q853" s="362"/>
      <c r="R853" s="362"/>
      <c r="S853" s="362"/>
      <c r="T853" s="362"/>
      <c r="U853" s="362"/>
      <c r="V853" s="362"/>
      <c r="W853" s="362"/>
      <c r="X853" s="362"/>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5"/>
      <c r="BV853" s="5"/>
      <c r="BW853" s="5"/>
      <c r="BX853" s="5"/>
      <c r="BY853" s="5"/>
      <c r="BZ853" s="5"/>
      <c r="CA853" s="5"/>
      <c r="CB853" s="5"/>
      <c r="CC853" s="6"/>
      <c r="CD853" s="6"/>
      <c r="CE853" s="6"/>
      <c r="CF853" s="6"/>
    </row>
    <row r="854" spans="1:84" x14ac:dyDescent="0.25">
      <c r="A854" s="1"/>
      <c r="B854" s="5"/>
      <c r="C854" s="5"/>
      <c r="D854" s="5"/>
      <c r="E854" s="5"/>
      <c r="F854" s="18"/>
      <c r="G854" s="5"/>
      <c r="H854" s="17"/>
      <c r="I854" s="5"/>
      <c r="J854" s="5"/>
      <c r="K854" s="5"/>
      <c r="L854" s="5"/>
      <c r="M854" s="5"/>
      <c r="N854" s="5"/>
      <c r="O854" s="5"/>
      <c r="P854" s="368"/>
      <c r="Q854" s="362"/>
      <c r="R854" s="362"/>
      <c r="S854" s="362"/>
      <c r="T854" s="362"/>
      <c r="U854" s="362"/>
      <c r="V854" s="362"/>
      <c r="W854" s="362"/>
      <c r="X854" s="362"/>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5"/>
      <c r="BV854" s="5"/>
      <c r="BW854" s="5"/>
      <c r="BX854" s="5"/>
      <c r="BY854" s="5"/>
      <c r="BZ854" s="5"/>
      <c r="CA854" s="5"/>
      <c r="CB854" s="5"/>
      <c r="CC854" s="6"/>
      <c r="CD854" s="6"/>
      <c r="CE854" s="6"/>
      <c r="CF854" s="6"/>
    </row>
    <row r="855" spans="1:84" x14ac:dyDescent="0.25">
      <c r="A855" s="1"/>
      <c r="B855" s="5"/>
      <c r="C855" s="5"/>
      <c r="D855" s="5"/>
      <c r="E855" s="5"/>
      <c r="F855" s="18"/>
      <c r="G855" s="5"/>
      <c r="H855" s="17"/>
      <c r="I855" s="5"/>
      <c r="J855" s="5"/>
      <c r="K855" s="5"/>
      <c r="L855" s="5"/>
      <c r="M855" s="5"/>
      <c r="N855" s="5"/>
      <c r="O855" s="5"/>
      <c r="P855" s="368"/>
      <c r="Q855" s="362"/>
      <c r="R855" s="362"/>
      <c r="S855" s="362"/>
      <c r="T855" s="362"/>
      <c r="U855" s="362"/>
      <c r="V855" s="362"/>
      <c r="W855" s="362"/>
      <c r="X855" s="362"/>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c r="BI855" s="5"/>
      <c r="BJ855" s="5"/>
      <c r="BK855" s="5"/>
      <c r="BL855" s="5"/>
      <c r="BM855" s="5"/>
      <c r="BN855" s="5"/>
      <c r="BO855" s="5"/>
      <c r="BP855" s="5"/>
      <c r="BQ855" s="5"/>
      <c r="BR855" s="5"/>
      <c r="BS855" s="5"/>
      <c r="BT855" s="5"/>
      <c r="BU855" s="5"/>
      <c r="BV855" s="5"/>
      <c r="BW855" s="5"/>
      <c r="BX855" s="5"/>
      <c r="BY855" s="5"/>
      <c r="BZ855" s="5"/>
      <c r="CA855" s="5"/>
      <c r="CB855" s="5"/>
      <c r="CC855" s="6"/>
      <c r="CD855" s="6"/>
      <c r="CE855" s="6"/>
      <c r="CF855" s="6"/>
    </row>
    <row r="856" spans="1:84" x14ac:dyDescent="0.25">
      <c r="A856" s="1"/>
      <c r="B856" s="5"/>
      <c r="C856" s="5"/>
      <c r="D856" s="5"/>
      <c r="E856" s="5"/>
      <c r="F856" s="18"/>
      <c r="G856" s="5"/>
      <c r="H856" s="17"/>
      <c r="I856" s="5"/>
      <c r="J856" s="5"/>
      <c r="K856" s="5"/>
      <c r="L856" s="5"/>
      <c r="M856" s="5"/>
      <c r="N856" s="5"/>
      <c r="O856" s="5"/>
      <c r="P856" s="368"/>
      <c r="Q856" s="362"/>
      <c r="R856" s="362"/>
      <c r="S856" s="362"/>
      <c r="T856" s="362"/>
      <c r="U856" s="362"/>
      <c r="V856" s="362"/>
      <c r="W856" s="362"/>
      <c r="X856" s="362"/>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5"/>
      <c r="BN856" s="5"/>
      <c r="BO856" s="5"/>
      <c r="BP856" s="5"/>
      <c r="BQ856" s="5"/>
      <c r="BR856" s="5"/>
      <c r="BS856" s="5"/>
      <c r="BT856" s="5"/>
      <c r="BU856" s="5"/>
      <c r="BV856" s="5"/>
      <c r="BW856" s="5"/>
      <c r="BX856" s="5"/>
      <c r="BY856" s="5"/>
      <c r="BZ856" s="5"/>
      <c r="CA856" s="5"/>
      <c r="CB856" s="5"/>
      <c r="CC856" s="6"/>
      <c r="CD856" s="6"/>
      <c r="CE856" s="6"/>
      <c r="CF856" s="6"/>
    </row>
    <row r="857" spans="1:84" x14ac:dyDescent="0.25">
      <c r="A857" s="1"/>
      <c r="B857" s="5"/>
      <c r="C857" s="5"/>
      <c r="D857" s="5"/>
      <c r="E857" s="5"/>
      <c r="F857" s="18"/>
      <c r="G857" s="5"/>
      <c r="H857" s="17"/>
      <c r="I857" s="5"/>
      <c r="J857" s="5"/>
      <c r="K857" s="5"/>
      <c r="L857" s="5"/>
      <c r="M857" s="5"/>
      <c r="N857" s="5"/>
      <c r="O857" s="5"/>
      <c r="P857" s="368"/>
      <c r="Q857" s="362"/>
      <c r="R857" s="362"/>
      <c r="S857" s="362"/>
      <c r="T857" s="362"/>
      <c r="U857" s="362"/>
      <c r="V857" s="362"/>
      <c r="W857" s="362"/>
      <c r="X857" s="362"/>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c r="BI857" s="5"/>
      <c r="BJ857" s="5"/>
      <c r="BK857" s="5"/>
      <c r="BL857" s="5"/>
      <c r="BM857" s="5"/>
      <c r="BN857" s="5"/>
      <c r="BO857" s="5"/>
      <c r="BP857" s="5"/>
      <c r="BQ857" s="5"/>
      <c r="BR857" s="5"/>
      <c r="BS857" s="5"/>
      <c r="BT857" s="5"/>
      <c r="BU857" s="5"/>
      <c r="BV857" s="5"/>
      <c r="BW857" s="5"/>
      <c r="BX857" s="5"/>
      <c r="BY857" s="5"/>
      <c r="BZ857" s="5"/>
      <c r="CA857" s="5"/>
      <c r="CB857" s="5"/>
      <c r="CC857" s="6"/>
      <c r="CD857" s="6"/>
      <c r="CE857" s="6"/>
      <c r="CF857" s="6"/>
    </row>
    <row r="858" spans="1:84" x14ac:dyDescent="0.25">
      <c r="A858" s="1"/>
      <c r="B858" s="5"/>
      <c r="C858" s="5"/>
      <c r="D858" s="5"/>
      <c r="E858" s="5"/>
      <c r="F858" s="18"/>
      <c r="G858" s="5"/>
      <c r="H858" s="17"/>
      <c r="I858" s="5"/>
      <c r="J858" s="5"/>
      <c r="K858" s="5"/>
      <c r="L858" s="5"/>
      <c r="M858" s="5"/>
      <c r="N858" s="5"/>
      <c r="O858" s="5"/>
      <c r="P858" s="368"/>
      <c r="Q858" s="362"/>
      <c r="R858" s="362"/>
      <c r="S858" s="362"/>
      <c r="T858" s="362"/>
      <c r="U858" s="362"/>
      <c r="V858" s="362"/>
      <c r="W858" s="362"/>
      <c r="X858" s="362"/>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5"/>
      <c r="BK858" s="5"/>
      <c r="BL858" s="5"/>
      <c r="BM858" s="5"/>
      <c r="BN858" s="5"/>
      <c r="BO858" s="5"/>
      <c r="BP858" s="5"/>
      <c r="BQ858" s="5"/>
      <c r="BR858" s="5"/>
      <c r="BS858" s="5"/>
      <c r="BT858" s="5"/>
      <c r="BU858" s="5"/>
      <c r="BV858" s="5"/>
      <c r="BW858" s="5"/>
      <c r="BX858" s="5"/>
      <c r="BY858" s="5"/>
      <c r="BZ858" s="5"/>
      <c r="CA858" s="5"/>
      <c r="CB858" s="5"/>
      <c r="CC858" s="6"/>
      <c r="CD858" s="6"/>
      <c r="CE858" s="6"/>
      <c r="CF858" s="6"/>
    </row>
    <row r="859" spans="1:84" x14ac:dyDescent="0.25">
      <c r="A859" s="1"/>
      <c r="B859" s="5"/>
      <c r="C859" s="5"/>
      <c r="D859" s="5"/>
      <c r="E859" s="5"/>
      <c r="F859" s="18"/>
      <c r="G859" s="5"/>
      <c r="H859" s="17"/>
      <c r="I859" s="5"/>
      <c r="J859" s="5"/>
      <c r="K859" s="5"/>
      <c r="L859" s="5"/>
      <c r="M859" s="5"/>
      <c r="N859" s="5"/>
      <c r="O859" s="5"/>
      <c r="P859" s="368"/>
      <c r="Q859" s="362"/>
      <c r="R859" s="362"/>
      <c r="S859" s="362"/>
      <c r="T859" s="362"/>
      <c r="U859" s="362"/>
      <c r="V859" s="362"/>
      <c r="W859" s="362"/>
      <c r="X859" s="362"/>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5"/>
      <c r="BN859" s="5"/>
      <c r="BO859" s="5"/>
      <c r="BP859" s="5"/>
      <c r="BQ859" s="5"/>
      <c r="BR859" s="5"/>
      <c r="BS859" s="5"/>
      <c r="BT859" s="5"/>
      <c r="BU859" s="5"/>
      <c r="BV859" s="5"/>
      <c r="BW859" s="5"/>
      <c r="BX859" s="5"/>
      <c r="BY859" s="5"/>
      <c r="BZ859" s="5"/>
      <c r="CA859" s="5"/>
      <c r="CB859" s="5"/>
      <c r="CC859" s="6"/>
      <c r="CD859" s="6"/>
      <c r="CE859" s="6"/>
      <c r="CF859" s="6"/>
    </row>
    <row r="860" spans="1:84" x14ac:dyDescent="0.25">
      <c r="A860" s="1"/>
      <c r="B860" s="5"/>
      <c r="C860" s="5"/>
      <c r="D860" s="5"/>
      <c r="E860" s="5"/>
      <c r="F860" s="18"/>
      <c r="G860" s="5"/>
      <c r="H860" s="17"/>
      <c r="I860" s="5"/>
      <c r="J860" s="5"/>
      <c r="K860" s="5"/>
      <c r="L860" s="5"/>
      <c r="M860" s="5"/>
      <c r="N860" s="5"/>
      <c r="O860" s="5"/>
      <c r="P860" s="368"/>
      <c r="Q860" s="362"/>
      <c r="R860" s="362"/>
      <c r="S860" s="362"/>
      <c r="T860" s="362"/>
      <c r="U860" s="362"/>
      <c r="V860" s="362"/>
      <c r="W860" s="362"/>
      <c r="X860" s="362"/>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5"/>
      <c r="BN860" s="5"/>
      <c r="BO860" s="5"/>
      <c r="BP860" s="5"/>
      <c r="BQ860" s="5"/>
      <c r="BR860" s="5"/>
      <c r="BS860" s="5"/>
      <c r="BT860" s="5"/>
      <c r="BU860" s="5"/>
      <c r="BV860" s="5"/>
      <c r="BW860" s="5"/>
      <c r="BX860" s="5"/>
      <c r="BY860" s="5"/>
      <c r="BZ860" s="5"/>
      <c r="CA860" s="5"/>
      <c r="CB860" s="5"/>
      <c r="CC860" s="6"/>
      <c r="CD860" s="6"/>
      <c r="CE860" s="6"/>
      <c r="CF860" s="6"/>
    </row>
    <row r="861" spans="1:84" x14ac:dyDescent="0.25">
      <c r="A861" s="1"/>
      <c r="B861" s="5"/>
      <c r="C861" s="5"/>
      <c r="D861" s="5"/>
      <c r="E861" s="5"/>
      <c r="F861" s="18"/>
      <c r="G861" s="5"/>
      <c r="H861" s="17"/>
      <c r="I861" s="5"/>
      <c r="J861" s="5"/>
      <c r="K861" s="5"/>
      <c r="L861" s="5"/>
      <c r="M861" s="5"/>
      <c r="N861" s="5"/>
      <c r="O861" s="5"/>
      <c r="P861" s="368"/>
      <c r="Q861" s="362"/>
      <c r="R861" s="362"/>
      <c r="S861" s="362"/>
      <c r="T861" s="362"/>
      <c r="U861" s="362"/>
      <c r="V861" s="362"/>
      <c r="W861" s="362"/>
      <c r="X861" s="362"/>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5"/>
      <c r="BK861" s="5"/>
      <c r="BL861" s="5"/>
      <c r="BM861" s="5"/>
      <c r="BN861" s="5"/>
      <c r="BO861" s="5"/>
      <c r="BP861" s="5"/>
      <c r="BQ861" s="5"/>
      <c r="BR861" s="5"/>
      <c r="BS861" s="5"/>
      <c r="BT861" s="5"/>
      <c r="BU861" s="5"/>
      <c r="BV861" s="5"/>
      <c r="BW861" s="5"/>
      <c r="BX861" s="5"/>
      <c r="BY861" s="5"/>
      <c r="BZ861" s="5"/>
      <c r="CA861" s="5"/>
      <c r="CB861" s="5"/>
      <c r="CC861" s="6"/>
      <c r="CD861" s="6"/>
      <c r="CE861" s="6"/>
      <c r="CF861" s="6"/>
    </row>
    <row r="862" spans="1:84" x14ac:dyDescent="0.25">
      <c r="A862" s="1"/>
      <c r="B862" s="5"/>
      <c r="C862" s="5"/>
      <c r="D862" s="5"/>
      <c r="E862" s="5"/>
      <c r="F862" s="18"/>
      <c r="G862" s="5"/>
      <c r="H862" s="17"/>
      <c r="I862" s="5"/>
      <c r="J862" s="5"/>
      <c r="K862" s="5"/>
      <c r="L862" s="5"/>
      <c r="M862" s="5"/>
      <c r="N862" s="5"/>
      <c r="O862" s="5"/>
      <c r="P862" s="368"/>
      <c r="Q862" s="362"/>
      <c r="R862" s="362"/>
      <c r="S862" s="362"/>
      <c r="T862" s="362"/>
      <c r="U862" s="362"/>
      <c r="V862" s="362"/>
      <c r="W862" s="362"/>
      <c r="X862" s="362"/>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c r="CA862" s="5"/>
      <c r="CB862" s="5"/>
      <c r="CC862" s="6"/>
      <c r="CD862" s="6"/>
      <c r="CE862" s="6"/>
      <c r="CF862" s="6"/>
    </row>
    <row r="863" spans="1:84" x14ac:dyDescent="0.25">
      <c r="A863" s="1"/>
      <c r="B863" s="5"/>
      <c r="C863" s="5"/>
      <c r="D863" s="5"/>
      <c r="E863" s="5"/>
      <c r="F863" s="18"/>
      <c r="G863" s="5"/>
      <c r="H863" s="17"/>
      <c r="I863" s="5"/>
      <c r="J863" s="5"/>
      <c r="K863" s="5"/>
      <c r="L863" s="5"/>
      <c r="M863" s="5"/>
      <c r="N863" s="5"/>
      <c r="O863" s="5"/>
      <c r="P863" s="368"/>
      <c r="Q863" s="362"/>
      <c r="R863" s="362"/>
      <c r="S863" s="362"/>
      <c r="T863" s="362"/>
      <c r="U863" s="362"/>
      <c r="V863" s="362"/>
      <c r="W863" s="362"/>
      <c r="X863" s="362"/>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c r="BO863" s="5"/>
      <c r="BP863" s="5"/>
      <c r="BQ863" s="5"/>
      <c r="BR863" s="5"/>
      <c r="BS863" s="5"/>
      <c r="BT863" s="5"/>
      <c r="BU863" s="5"/>
      <c r="BV863" s="5"/>
      <c r="BW863" s="5"/>
      <c r="BX863" s="5"/>
      <c r="BY863" s="5"/>
      <c r="BZ863" s="5"/>
      <c r="CA863" s="5"/>
      <c r="CB863" s="5"/>
      <c r="CC863" s="6"/>
      <c r="CD863" s="6"/>
      <c r="CE863" s="6"/>
      <c r="CF863" s="6"/>
    </row>
    <row r="864" spans="1:84" x14ac:dyDescent="0.25">
      <c r="A864" s="1"/>
      <c r="B864" s="5"/>
      <c r="C864" s="5"/>
      <c r="D864" s="5"/>
      <c r="E864" s="5"/>
      <c r="F864" s="18"/>
      <c r="G864" s="5"/>
      <c r="H864" s="17"/>
      <c r="I864" s="5"/>
      <c r="J864" s="5"/>
      <c r="K864" s="5"/>
      <c r="L864" s="5"/>
      <c r="M864" s="5"/>
      <c r="N864" s="5"/>
      <c r="O864" s="5"/>
      <c r="P864" s="368"/>
      <c r="Q864" s="362"/>
      <c r="R864" s="362"/>
      <c r="S864" s="362"/>
      <c r="T864" s="362"/>
      <c r="U864" s="362"/>
      <c r="V864" s="362"/>
      <c r="W864" s="362"/>
      <c r="X864" s="362"/>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5"/>
      <c r="BV864" s="5"/>
      <c r="BW864" s="5"/>
      <c r="BX864" s="5"/>
      <c r="BY864" s="5"/>
      <c r="BZ864" s="5"/>
      <c r="CA864" s="5"/>
      <c r="CB864" s="5"/>
      <c r="CC864" s="6"/>
      <c r="CD864" s="6"/>
      <c r="CE864" s="6"/>
      <c r="CF864" s="6"/>
    </row>
    <row r="865" spans="1:84" x14ac:dyDescent="0.25">
      <c r="A865" s="1"/>
      <c r="B865" s="5"/>
      <c r="C865" s="5"/>
      <c r="D865" s="5"/>
      <c r="E865" s="5"/>
      <c r="F865" s="18"/>
      <c r="G865" s="5"/>
      <c r="H865" s="17"/>
      <c r="I865" s="5"/>
      <c r="J865" s="5"/>
      <c r="K865" s="5"/>
      <c r="L865" s="5"/>
      <c r="M865" s="5"/>
      <c r="N865" s="5"/>
      <c r="O865" s="5"/>
      <c r="P865" s="368"/>
      <c r="Q865" s="362"/>
      <c r="R865" s="362"/>
      <c r="S865" s="362"/>
      <c r="T865" s="362"/>
      <c r="U865" s="362"/>
      <c r="V865" s="362"/>
      <c r="W865" s="362"/>
      <c r="X865" s="362"/>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5"/>
      <c r="BK865" s="5"/>
      <c r="BL865" s="5"/>
      <c r="BM865" s="5"/>
      <c r="BN865" s="5"/>
      <c r="BO865" s="5"/>
      <c r="BP865" s="5"/>
      <c r="BQ865" s="5"/>
      <c r="BR865" s="5"/>
      <c r="BS865" s="5"/>
      <c r="BT865" s="5"/>
      <c r="BU865" s="5"/>
      <c r="BV865" s="5"/>
      <c r="BW865" s="5"/>
      <c r="BX865" s="5"/>
      <c r="BY865" s="5"/>
      <c r="BZ865" s="5"/>
      <c r="CA865" s="5"/>
      <c r="CB865" s="5"/>
      <c r="CC865" s="6"/>
      <c r="CD865" s="6"/>
      <c r="CE865" s="6"/>
      <c r="CF865" s="6"/>
    </row>
    <row r="866" spans="1:84" x14ac:dyDescent="0.25">
      <c r="A866" s="1"/>
      <c r="B866" s="5"/>
      <c r="C866" s="5"/>
      <c r="D866" s="5"/>
      <c r="E866" s="5"/>
      <c r="F866" s="18"/>
      <c r="G866" s="5"/>
      <c r="H866" s="17"/>
      <c r="I866" s="5"/>
      <c r="J866" s="5"/>
      <c r="K866" s="5"/>
      <c r="L866" s="5"/>
      <c r="M866" s="5"/>
      <c r="N866" s="5"/>
      <c r="O866" s="5"/>
      <c r="P866" s="368"/>
      <c r="Q866" s="362"/>
      <c r="R866" s="362"/>
      <c r="S866" s="362"/>
      <c r="T866" s="362"/>
      <c r="U866" s="362"/>
      <c r="V866" s="362"/>
      <c r="W866" s="362"/>
      <c r="X866" s="362"/>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5"/>
      <c r="BN866" s="5"/>
      <c r="BO866" s="5"/>
      <c r="BP866" s="5"/>
      <c r="BQ866" s="5"/>
      <c r="BR866" s="5"/>
      <c r="BS866" s="5"/>
      <c r="BT866" s="5"/>
      <c r="BU866" s="5"/>
      <c r="BV866" s="5"/>
      <c r="BW866" s="5"/>
      <c r="BX866" s="5"/>
      <c r="BY866" s="5"/>
      <c r="BZ866" s="5"/>
      <c r="CA866" s="5"/>
      <c r="CB866" s="5"/>
      <c r="CC866" s="6"/>
      <c r="CD866" s="6"/>
      <c r="CE866" s="6"/>
      <c r="CF866" s="6"/>
    </row>
    <row r="867" spans="1:84" x14ac:dyDescent="0.25">
      <c r="A867" s="1"/>
      <c r="B867" s="5"/>
      <c r="C867" s="5"/>
      <c r="D867" s="5"/>
      <c r="E867" s="5"/>
      <c r="F867" s="18"/>
      <c r="G867" s="5"/>
      <c r="H867" s="17"/>
      <c r="I867" s="5"/>
      <c r="J867" s="5"/>
      <c r="K867" s="5"/>
      <c r="L867" s="5"/>
      <c r="M867" s="5"/>
      <c r="N867" s="5"/>
      <c r="O867" s="5"/>
      <c r="P867" s="368"/>
      <c r="Q867" s="362"/>
      <c r="R867" s="362"/>
      <c r="S867" s="362"/>
      <c r="T867" s="362"/>
      <c r="U867" s="362"/>
      <c r="V867" s="362"/>
      <c r="W867" s="362"/>
      <c r="X867" s="362"/>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5"/>
      <c r="BO867" s="5"/>
      <c r="BP867" s="5"/>
      <c r="BQ867" s="5"/>
      <c r="BR867" s="5"/>
      <c r="BS867" s="5"/>
      <c r="BT867" s="5"/>
      <c r="BU867" s="5"/>
      <c r="BV867" s="5"/>
      <c r="BW867" s="5"/>
      <c r="BX867" s="5"/>
      <c r="BY867" s="5"/>
      <c r="BZ867" s="5"/>
      <c r="CA867" s="5"/>
      <c r="CB867" s="5"/>
      <c r="CC867" s="6"/>
      <c r="CD867" s="6"/>
      <c r="CE867" s="6"/>
      <c r="CF867" s="6"/>
    </row>
    <row r="868" spans="1:84" x14ac:dyDescent="0.25">
      <c r="A868" s="1"/>
      <c r="B868" s="5"/>
      <c r="C868" s="5"/>
      <c r="D868" s="5"/>
      <c r="E868" s="5"/>
      <c r="F868" s="18"/>
      <c r="G868" s="5"/>
      <c r="H868" s="17"/>
      <c r="I868" s="5"/>
      <c r="J868" s="5"/>
      <c r="K868" s="5"/>
      <c r="L868" s="5"/>
      <c r="M868" s="5"/>
      <c r="N868" s="5"/>
      <c r="O868" s="5"/>
      <c r="P868" s="368"/>
      <c r="Q868" s="362"/>
      <c r="R868" s="362"/>
      <c r="S868" s="362"/>
      <c r="T868" s="362"/>
      <c r="U868" s="362"/>
      <c r="V868" s="362"/>
      <c r="W868" s="362"/>
      <c r="X868" s="362"/>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5"/>
      <c r="BO868" s="5"/>
      <c r="BP868" s="5"/>
      <c r="BQ868" s="5"/>
      <c r="BR868" s="5"/>
      <c r="BS868" s="5"/>
      <c r="BT868" s="5"/>
      <c r="BU868" s="5"/>
      <c r="BV868" s="5"/>
      <c r="BW868" s="5"/>
      <c r="BX868" s="5"/>
      <c r="BY868" s="5"/>
      <c r="BZ868" s="5"/>
      <c r="CA868" s="5"/>
      <c r="CB868" s="5"/>
      <c r="CC868" s="6"/>
      <c r="CD868" s="6"/>
      <c r="CE868" s="6"/>
      <c r="CF868" s="6"/>
    </row>
    <row r="869" spans="1:84" x14ac:dyDescent="0.25">
      <c r="A869" s="1"/>
      <c r="B869" s="5"/>
      <c r="C869" s="5"/>
      <c r="D869" s="5"/>
      <c r="E869" s="5"/>
      <c r="F869" s="18"/>
      <c r="G869" s="5"/>
      <c r="H869" s="17"/>
      <c r="I869" s="5"/>
      <c r="J869" s="5"/>
      <c r="K869" s="5"/>
      <c r="L869" s="5"/>
      <c r="M869" s="5"/>
      <c r="N869" s="5"/>
      <c r="O869" s="5"/>
      <c r="P869" s="368"/>
      <c r="Q869" s="362"/>
      <c r="R869" s="362"/>
      <c r="S869" s="362"/>
      <c r="T869" s="362"/>
      <c r="U869" s="362"/>
      <c r="V869" s="362"/>
      <c r="W869" s="362"/>
      <c r="X869" s="362"/>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5"/>
      <c r="BK869" s="5"/>
      <c r="BL869" s="5"/>
      <c r="BM869" s="5"/>
      <c r="BN869" s="5"/>
      <c r="BO869" s="5"/>
      <c r="BP869" s="5"/>
      <c r="BQ869" s="5"/>
      <c r="BR869" s="5"/>
      <c r="BS869" s="5"/>
      <c r="BT869" s="5"/>
      <c r="BU869" s="5"/>
      <c r="BV869" s="5"/>
      <c r="BW869" s="5"/>
      <c r="BX869" s="5"/>
      <c r="BY869" s="5"/>
      <c r="BZ869" s="5"/>
      <c r="CA869" s="5"/>
      <c r="CB869" s="5"/>
      <c r="CC869" s="6"/>
      <c r="CD869" s="6"/>
      <c r="CE869" s="6"/>
      <c r="CF869" s="6"/>
    </row>
    <row r="870" spans="1:84" x14ac:dyDescent="0.25">
      <c r="A870" s="1"/>
      <c r="B870" s="5"/>
      <c r="C870" s="5"/>
      <c r="D870" s="5"/>
      <c r="E870" s="5"/>
      <c r="F870" s="18"/>
      <c r="G870" s="5"/>
      <c r="H870" s="17"/>
      <c r="I870" s="5"/>
      <c r="J870" s="5"/>
      <c r="K870" s="5"/>
      <c r="L870" s="5"/>
      <c r="M870" s="5"/>
      <c r="N870" s="5"/>
      <c r="O870" s="5"/>
      <c r="P870" s="368"/>
      <c r="Q870" s="362"/>
      <c r="R870" s="362"/>
      <c r="S870" s="362"/>
      <c r="T870" s="362"/>
      <c r="U870" s="362"/>
      <c r="V870" s="362"/>
      <c r="W870" s="362"/>
      <c r="X870" s="362"/>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c r="BR870" s="5"/>
      <c r="BS870" s="5"/>
      <c r="BT870" s="5"/>
      <c r="BU870" s="5"/>
      <c r="BV870" s="5"/>
      <c r="BW870" s="5"/>
      <c r="BX870" s="5"/>
      <c r="BY870" s="5"/>
      <c r="BZ870" s="5"/>
      <c r="CA870" s="5"/>
      <c r="CB870" s="5"/>
      <c r="CC870" s="6"/>
      <c r="CD870" s="6"/>
      <c r="CE870" s="6"/>
      <c r="CF870" s="6"/>
    </row>
    <row r="871" spans="1:84" x14ac:dyDescent="0.25">
      <c r="A871" s="1"/>
      <c r="B871" s="5"/>
      <c r="C871" s="5"/>
      <c r="D871" s="5"/>
      <c r="E871" s="5"/>
      <c r="F871" s="18"/>
      <c r="G871" s="5"/>
      <c r="H871" s="17"/>
      <c r="I871" s="5"/>
      <c r="J871" s="5"/>
      <c r="K871" s="5"/>
      <c r="L871" s="5"/>
      <c r="M871" s="5"/>
      <c r="N871" s="5"/>
      <c r="O871" s="5"/>
      <c r="P871" s="368"/>
      <c r="Q871" s="362"/>
      <c r="R871" s="362"/>
      <c r="S871" s="362"/>
      <c r="T871" s="362"/>
      <c r="U871" s="362"/>
      <c r="V871" s="362"/>
      <c r="W871" s="362"/>
      <c r="X871" s="362"/>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5"/>
      <c r="BV871" s="5"/>
      <c r="BW871" s="5"/>
      <c r="BX871" s="5"/>
      <c r="BY871" s="5"/>
      <c r="BZ871" s="5"/>
      <c r="CA871" s="5"/>
      <c r="CB871" s="5"/>
      <c r="CC871" s="6"/>
      <c r="CD871" s="6"/>
      <c r="CE871" s="6"/>
      <c r="CF871" s="6"/>
    </row>
    <row r="872" spans="1:84" x14ac:dyDescent="0.25">
      <c r="A872" s="1"/>
      <c r="B872" s="5"/>
      <c r="C872" s="5"/>
      <c r="D872" s="5"/>
      <c r="E872" s="5"/>
      <c r="F872" s="18"/>
      <c r="G872" s="5"/>
      <c r="H872" s="17"/>
      <c r="I872" s="5"/>
      <c r="J872" s="5"/>
      <c r="K872" s="5"/>
      <c r="L872" s="5"/>
      <c r="M872" s="5"/>
      <c r="N872" s="5"/>
      <c r="O872" s="5"/>
      <c r="P872" s="368"/>
      <c r="Q872" s="362"/>
      <c r="R872" s="362"/>
      <c r="S872" s="362"/>
      <c r="T872" s="362"/>
      <c r="U872" s="362"/>
      <c r="V872" s="362"/>
      <c r="W872" s="362"/>
      <c r="X872" s="362"/>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5"/>
      <c r="BV872" s="5"/>
      <c r="BW872" s="5"/>
      <c r="BX872" s="5"/>
      <c r="BY872" s="5"/>
      <c r="BZ872" s="5"/>
      <c r="CA872" s="5"/>
      <c r="CB872" s="5"/>
      <c r="CC872" s="6"/>
      <c r="CD872" s="6"/>
      <c r="CE872" s="6"/>
      <c r="CF872" s="6"/>
    </row>
    <row r="873" spans="1:84" x14ac:dyDescent="0.25">
      <c r="A873" s="1"/>
      <c r="B873" s="5"/>
      <c r="C873" s="5"/>
      <c r="D873" s="5"/>
      <c r="E873" s="5"/>
      <c r="F873" s="18"/>
      <c r="G873" s="5"/>
      <c r="H873" s="17"/>
      <c r="I873" s="5"/>
      <c r="J873" s="5"/>
      <c r="K873" s="5"/>
      <c r="L873" s="5"/>
      <c r="M873" s="5"/>
      <c r="N873" s="5"/>
      <c r="O873" s="5"/>
      <c r="P873" s="368"/>
      <c r="Q873" s="362"/>
      <c r="R873" s="362"/>
      <c r="S873" s="362"/>
      <c r="T873" s="362"/>
      <c r="U873" s="362"/>
      <c r="V873" s="362"/>
      <c r="W873" s="362"/>
      <c r="X873" s="362"/>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c r="CB873" s="5"/>
      <c r="CC873" s="6"/>
      <c r="CD873" s="6"/>
      <c r="CE873" s="6"/>
      <c r="CF873" s="6"/>
    </row>
    <row r="874" spans="1:84" x14ac:dyDescent="0.25">
      <c r="A874" s="1"/>
      <c r="B874" s="5"/>
      <c r="C874" s="5"/>
      <c r="D874" s="5"/>
      <c r="E874" s="5"/>
      <c r="F874" s="18"/>
      <c r="G874" s="5"/>
      <c r="H874" s="17"/>
      <c r="I874" s="5"/>
      <c r="J874" s="5"/>
      <c r="K874" s="5"/>
      <c r="L874" s="5"/>
      <c r="M874" s="5"/>
      <c r="N874" s="5"/>
      <c r="O874" s="5"/>
      <c r="P874" s="368"/>
      <c r="Q874" s="362"/>
      <c r="R874" s="362"/>
      <c r="S874" s="362"/>
      <c r="T874" s="362"/>
      <c r="U874" s="362"/>
      <c r="V874" s="362"/>
      <c r="W874" s="362"/>
      <c r="X874" s="362"/>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5"/>
      <c r="BN874" s="5"/>
      <c r="BO874" s="5"/>
      <c r="BP874" s="5"/>
      <c r="BQ874" s="5"/>
      <c r="BR874" s="5"/>
      <c r="BS874" s="5"/>
      <c r="BT874" s="5"/>
      <c r="BU874" s="5"/>
      <c r="BV874" s="5"/>
      <c r="BW874" s="5"/>
      <c r="BX874" s="5"/>
      <c r="BY874" s="5"/>
      <c r="BZ874" s="5"/>
      <c r="CA874" s="5"/>
      <c r="CB874" s="5"/>
      <c r="CC874" s="6"/>
      <c r="CD874" s="6"/>
      <c r="CE874" s="6"/>
      <c r="CF874" s="6"/>
    </row>
    <row r="875" spans="1:84" x14ac:dyDescent="0.25">
      <c r="A875" s="1"/>
      <c r="B875" s="5"/>
      <c r="C875" s="5"/>
      <c r="D875" s="5"/>
      <c r="E875" s="5"/>
      <c r="F875" s="18"/>
      <c r="G875" s="5"/>
      <c r="H875" s="17"/>
      <c r="I875" s="5"/>
      <c r="J875" s="5"/>
      <c r="K875" s="5"/>
      <c r="L875" s="5"/>
      <c r="M875" s="5"/>
      <c r="N875" s="5"/>
      <c r="O875" s="5"/>
      <c r="P875" s="368"/>
      <c r="Q875" s="362"/>
      <c r="R875" s="362"/>
      <c r="S875" s="362"/>
      <c r="T875" s="362"/>
      <c r="U875" s="362"/>
      <c r="V875" s="362"/>
      <c r="W875" s="362"/>
      <c r="X875" s="362"/>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5"/>
      <c r="BO875" s="5"/>
      <c r="BP875" s="5"/>
      <c r="BQ875" s="5"/>
      <c r="BR875" s="5"/>
      <c r="BS875" s="5"/>
      <c r="BT875" s="5"/>
      <c r="BU875" s="5"/>
      <c r="BV875" s="5"/>
      <c r="BW875" s="5"/>
      <c r="BX875" s="5"/>
      <c r="BY875" s="5"/>
      <c r="BZ875" s="5"/>
      <c r="CA875" s="5"/>
      <c r="CB875" s="5"/>
      <c r="CC875" s="6"/>
      <c r="CD875" s="6"/>
      <c r="CE875" s="6"/>
      <c r="CF875" s="6"/>
    </row>
    <row r="876" spans="1:84" x14ac:dyDescent="0.25">
      <c r="A876" s="1"/>
      <c r="B876" s="5"/>
      <c r="C876" s="5"/>
      <c r="D876" s="5"/>
      <c r="E876" s="5"/>
      <c r="F876" s="18"/>
      <c r="G876" s="5"/>
      <c r="H876" s="17"/>
      <c r="I876" s="5"/>
      <c r="J876" s="5"/>
      <c r="K876" s="5"/>
      <c r="L876" s="5"/>
      <c r="M876" s="5"/>
      <c r="N876" s="5"/>
      <c r="O876" s="5"/>
      <c r="P876" s="368"/>
      <c r="Q876" s="362"/>
      <c r="R876" s="362"/>
      <c r="S876" s="362"/>
      <c r="T876" s="362"/>
      <c r="U876" s="362"/>
      <c r="V876" s="362"/>
      <c r="W876" s="362"/>
      <c r="X876" s="362"/>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5"/>
      <c r="BN876" s="5"/>
      <c r="BO876" s="5"/>
      <c r="BP876" s="5"/>
      <c r="BQ876" s="5"/>
      <c r="BR876" s="5"/>
      <c r="BS876" s="5"/>
      <c r="BT876" s="5"/>
      <c r="BU876" s="5"/>
      <c r="BV876" s="5"/>
      <c r="BW876" s="5"/>
      <c r="BX876" s="5"/>
      <c r="BY876" s="5"/>
      <c r="BZ876" s="5"/>
      <c r="CA876" s="5"/>
      <c r="CB876" s="5"/>
      <c r="CC876" s="6"/>
      <c r="CD876" s="6"/>
      <c r="CE876" s="6"/>
      <c r="CF876" s="6"/>
    </row>
    <row r="877" spans="1:84" x14ac:dyDescent="0.25">
      <c r="A877" s="1"/>
      <c r="B877" s="5"/>
      <c r="C877" s="5"/>
      <c r="D877" s="5"/>
      <c r="E877" s="5"/>
      <c r="F877" s="18"/>
      <c r="G877" s="5"/>
      <c r="H877" s="17"/>
      <c r="I877" s="5"/>
      <c r="J877" s="5"/>
      <c r="K877" s="5"/>
      <c r="L877" s="5"/>
      <c r="M877" s="5"/>
      <c r="N877" s="5"/>
      <c r="O877" s="5"/>
      <c r="P877" s="368"/>
      <c r="Q877" s="362"/>
      <c r="R877" s="362"/>
      <c r="S877" s="362"/>
      <c r="T877" s="362"/>
      <c r="U877" s="362"/>
      <c r="V877" s="362"/>
      <c r="W877" s="362"/>
      <c r="X877" s="362"/>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5"/>
      <c r="BN877" s="5"/>
      <c r="BO877" s="5"/>
      <c r="BP877" s="5"/>
      <c r="BQ877" s="5"/>
      <c r="BR877" s="5"/>
      <c r="BS877" s="5"/>
      <c r="BT877" s="5"/>
      <c r="BU877" s="5"/>
      <c r="BV877" s="5"/>
      <c r="BW877" s="5"/>
      <c r="BX877" s="5"/>
      <c r="BY877" s="5"/>
      <c r="BZ877" s="5"/>
      <c r="CA877" s="5"/>
      <c r="CB877" s="5"/>
      <c r="CC877" s="6"/>
      <c r="CD877" s="6"/>
      <c r="CE877" s="6"/>
      <c r="CF877" s="6"/>
    </row>
    <row r="878" spans="1:84" x14ac:dyDescent="0.25">
      <c r="A878" s="1"/>
      <c r="B878" s="5"/>
      <c r="C878" s="5"/>
      <c r="D878" s="5"/>
      <c r="E878" s="5"/>
      <c r="F878" s="18"/>
      <c r="G878" s="5"/>
      <c r="H878" s="17"/>
      <c r="I878" s="5"/>
      <c r="J878" s="5"/>
      <c r="K878" s="5"/>
      <c r="L878" s="5"/>
      <c r="M878" s="5"/>
      <c r="N878" s="5"/>
      <c r="O878" s="5"/>
      <c r="P878" s="368"/>
      <c r="Q878" s="362"/>
      <c r="R878" s="362"/>
      <c r="S878" s="362"/>
      <c r="T878" s="362"/>
      <c r="U878" s="362"/>
      <c r="V878" s="362"/>
      <c r="W878" s="362"/>
      <c r="X878" s="362"/>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5"/>
      <c r="BW878" s="5"/>
      <c r="BX878" s="5"/>
      <c r="BY878" s="5"/>
      <c r="BZ878" s="5"/>
      <c r="CA878" s="5"/>
      <c r="CB878" s="5"/>
      <c r="CC878" s="6"/>
      <c r="CD878" s="6"/>
      <c r="CE878" s="6"/>
      <c r="CF878" s="6"/>
    </row>
    <row r="879" spans="1:84" x14ac:dyDescent="0.25">
      <c r="A879" s="1"/>
      <c r="B879" s="5"/>
      <c r="C879" s="5"/>
      <c r="D879" s="5"/>
      <c r="E879" s="5"/>
      <c r="F879" s="18"/>
      <c r="G879" s="5"/>
      <c r="H879" s="17"/>
      <c r="I879" s="5"/>
      <c r="J879" s="5"/>
      <c r="K879" s="5"/>
      <c r="L879" s="5"/>
      <c r="M879" s="5"/>
      <c r="N879" s="5"/>
      <c r="O879" s="5"/>
      <c r="P879" s="368"/>
      <c r="Q879" s="362"/>
      <c r="R879" s="362"/>
      <c r="S879" s="362"/>
      <c r="T879" s="362"/>
      <c r="U879" s="362"/>
      <c r="V879" s="362"/>
      <c r="W879" s="362"/>
      <c r="X879" s="362"/>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5"/>
      <c r="BN879" s="5"/>
      <c r="BO879" s="5"/>
      <c r="BP879" s="5"/>
      <c r="BQ879" s="5"/>
      <c r="BR879" s="5"/>
      <c r="BS879" s="5"/>
      <c r="BT879" s="5"/>
      <c r="BU879" s="5"/>
      <c r="BV879" s="5"/>
      <c r="BW879" s="5"/>
      <c r="BX879" s="5"/>
      <c r="BY879" s="5"/>
      <c r="BZ879" s="5"/>
      <c r="CA879" s="5"/>
      <c r="CB879" s="5"/>
      <c r="CC879" s="6"/>
      <c r="CD879" s="6"/>
      <c r="CE879" s="6"/>
      <c r="CF879" s="6"/>
    </row>
    <row r="880" spans="1:84" x14ac:dyDescent="0.25">
      <c r="A880" s="1"/>
      <c r="B880" s="5"/>
      <c r="C880" s="5"/>
      <c r="D880" s="5"/>
      <c r="E880" s="5"/>
      <c r="F880" s="18"/>
      <c r="G880" s="5"/>
      <c r="H880" s="17"/>
      <c r="I880" s="5"/>
      <c r="J880" s="5"/>
      <c r="K880" s="5"/>
      <c r="L880" s="5"/>
      <c r="M880" s="5"/>
      <c r="N880" s="5"/>
      <c r="O880" s="5"/>
      <c r="P880" s="368"/>
      <c r="Q880" s="362"/>
      <c r="R880" s="362"/>
      <c r="S880" s="362"/>
      <c r="T880" s="362"/>
      <c r="U880" s="362"/>
      <c r="V880" s="362"/>
      <c r="W880" s="362"/>
      <c r="X880" s="362"/>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5"/>
      <c r="BN880" s="5"/>
      <c r="BO880" s="5"/>
      <c r="BP880" s="5"/>
      <c r="BQ880" s="5"/>
      <c r="BR880" s="5"/>
      <c r="BS880" s="5"/>
      <c r="BT880" s="5"/>
      <c r="BU880" s="5"/>
      <c r="BV880" s="5"/>
      <c r="BW880" s="5"/>
      <c r="BX880" s="5"/>
      <c r="BY880" s="5"/>
      <c r="BZ880" s="5"/>
      <c r="CA880" s="5"/>
      <c r="CB880" s="5"/>
      <c r="CC880" s="6"/>
      <c r="CD880" s="6"/>
      <c r="CE880" s="6"/>
      <c r="CF880" s="6"/>
    </row>
    <row r="881" spans="1:84" x14ac:dyDescent="0.25">
      <c r="A881" s="1"/>
      <c r="B881" s="5"/>
      <c r="C881" s="5"/>
      <c r="D881" s="5"/>
      <c r="E881" s="5"/>
      <c r="F881" s="18"/>
      <c r="G881" s="5"/>
      <c r="H881" s="17"/>
      <c r="I881" s="5"/>
      <c r="J881" s="5"/>
      <c r="K881" s="5"/>
      <c r="L881" s="5"/>
      <c r="M881" s="5"/>
      <c r="N881" s="5"/>
      <c r="O881" s="5"/>
      <c r="P881" s="368"/>
      <c r="Q881" s="362"/>
      <c r="R881" s="362"/>
      <c r="S881" s="362"/>
      <c r="T881" s="362"/>
      <c r="U881" s="362"/>
      <c r="V881" s="362"/>
      <c r="W881" s="362"/>
      <c r="X881" s="362"/>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c r="BK881" s="5"/>
      <c r="BL881" s="5"/>
      <c r="BM881" s="5"/>
      <c r="BN881" s="5"/>
      <c r="BO881" s="5"/>
      <c r="BP881" s="5"/>
      <c r="BQ881" s="5"/>
      <c r="BR881" s="5"/>
      <c r="BS881" s="5"/>
      <c r="BT881" s="5"/>
      <c r="BU881" s="5"/>
      <c r="BV881" s="5"/>
      <c r="BW881" s="5"/>
      <c r="BX881" s="5"/>
      <c r="BY881" s="5"/>
      <c r="BZ881" s="5"/>
      <c r="CA881" s="5"/>
      <c r="CB881" s="5"/>
      <c r="CC881" s="6"/>
      <c r="CD881" s="6"/>
      <c r="CE881" s="6"/>
      <c r="CF881" s="6"/>
    </row>
    <row r="882" spans="1:84" x14ac:dyDescent="0.25">
      <c r="A882" s="1"/>
      <c r="B882" s="5"/>
      <c r="C882" s="5"/>
      <c r="D882" s="5"/>
      <c r="E882" s="5"/>
      <c r="F882" s="18"/>
      <c r="G882" s="5"/>
      <c r="H882" s="17"/>
      <c r="I882" s="5"/>
      <c r="J882" s="5"/>
      <c r="K882" s="5"/>
      <c r="L882" s="5"/>
      <c r="M882" s="5"/>
      <c r="N882" s="5"/>
      <c r="O882" s="5"/>
      <c r="P882" s="368"/>
      <c r="Q882" s="362"/>
      <c r="R882" s="362"/>
      <c r="S882" s="362"/>
      <c r="T882" s="362"/>
      <c r="U882" s="362"/>
      <c r="V882" s="362"/>
      <c r="W882" s="362"/>
      <c r="X882" s="362"/>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5"/>
      <c r="BN882" s="5"/>
      <c r="BO882" s="5"/>
      <c r="BP882" s="5"/>
      <c r="BQ882" s="5"/>
      <c r="BR882" s="5"/>
      <c r="BS882" s="5"/>
      <c r="BT882" s="5"/>
      <c r="BU882" s="5"/>
      <c r="BV882" s="5"/>
      <c r="BW882" s="5"/>
      <c r="BX882" s="5"/>
      <c r="BY882" s="5"/>
      <c r="BZ882" s="5"/>
      <c r="CA882" s="5"/>
      <c r="CB882" s="5"/>
      <c r="CC882" s="6"/>
      <c r="CD882" s="6"/>
      <c r="CE882" s="6"/>
      <c r="CF882" s="6"/>
    </row>
    <row r="883" spans="1:84" x14ac:dyDescent="0.25">
      <c r="A883" s="1"/>
      <c r="B883" s="5"/>
      <c r="C883" s="5"/>
      <c r="D883" s="5"/>
      <c r="E883" s="5"/>
      <c r="F883" s="18"/>
      <c r="G883" s="5"/>
      <c r="H883" s="17"/>
      <c r="I883" s="5"/>
      <c r="J883" s="5"/>
      <c r="K883" s="5"/>
      <c r="L883" s="5"/>
      <c r="M883" s="5"/>
      <c r="N883" s="5"/>
      <c r="O883" s="5"/>
      <c r="P883" s="368"/>
      <c r="Q883" s="362"/>
      <c r="R883" s="362"/>
      <c r="S883" s="362"/>
      <c r="T883" s="362"/>
      <c r="U883" s="362"/>
      <c r="V883" s="362"/>
      <c r="W883" s="362"/>
      <c r="X883" s="362"/>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5"/>
      <c r="BK883" s="5"/>
      <c r="BL883" s="5"/>
      <c r="BM883" s="5"/>
      <c r="BN883" s="5"/>
      <c r="BO883" s="5"/>
      <c r="BP883" s="5"/>
      <c r="BQ883" s="5"/>
      <c r="BR883" s="5"/>
      <c r="BS883" s="5"/>
      <c r="BT883" s="5"/>
      <c r="BU883" s="5"/>
      <c r="BV883" s="5"/>
      <c r="BW883" s="5"/>
      <c r="BX883" s="5"/>
      <c r="BY883" s="5"/>
      <c r="BZ883" s="5"/>
      <c r="CA883" s="5"/>
      <c r="CB883" s="5"/>
      <c r="CC883" s="6"/>
      <c r="CD883" s="6"/>
      <c r="CE883" s="6"/>
      <c r="CF883" s="6"/>
    </row>
    <row r="884" spans="1:84" x14ac:dyDescent="0.25">
      <c r="A884" s="1"/>
      <c r="B884" s="5"/>
      <c r="C884" s="5"/>
      <c r="D884" s="5"/>
      <c r="E884" s="5"/>
      <c r="F884" s="18"/>
      <c r="G884" s="5"/>
      <c r="H884" s="17"/>
      <c r="I884" s="5"/>
      <c r="J884" s="5"/>
      <c r="K884" s="5"/>
      <c r="L884" s="5"/>
      <c r="M884" s="5"/>
      <c r="N884" s="5"/>
      <c r="O884" s="5"/>
      <c r="P884" s="368"/>
      <c r="Q884" s="362"/>
      <c r="R884" s="362"/>
      <c r="S884" s="362"/>
      <c r="T884" s="362"/>
      <c r="U884" s="362"/>
      <c r="V884" s="362"/>
      <c r="W884" s="362"/>
      <c r="X884" s="362"/>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5"/>
      <c r="BN884" s="5"/>
      <c r="BO884" s="5"/>
      <c r="BP884" s="5"/>
      <c r="BQ884" s="5"/>
      <c r="BR884" s="5"/>
      <c r="BS884" s="5"/>
      <c r="BT884" s="5"/>
      <c r="BU884" s="5"/>
      <c r="BV884" s="5"/>
      <c r="BW884" s="5"/>
      <c r="BX884" s="5"/>
      <c r="BY884" s="5"/>
      <c r="BZ884" s="5"/>
      <c r="CA884" s="5"/>
      <c r="CB884" s="5"/>
      <c r="CC884" s="6"/>
      <c r="CD884" s="6"/>
      <c r="CE884" s="6"/>
      <c r="CF884" s="6"/>
    </row>
    <row r="885" spans="1:84" x14ac:dyDescent="0.25">
      <c r="A885" s="1"/>
      <c r="B885" s="5"/>
      <c r="C885" s="5"/>
      <c r="D885" s="5"/>
      <c r="E885" s="5"/>
      <c r="F885" s="18"/>
      <c r="G885" s="5"/>
      <c r="H885" s="17"/>
      <c r="I885" s="5"/>
      <c r="J885" s="5"/>
      <c r="K885" s="5"/>
      <c r="L885" s="5"/>
      <c r="M885" s="5"/>
      <c r="N885" s="5"/>
      <c r="O885" s="5"/>
      <c r="P885" s="368"/>
      <c r="Q885" s="362"/>
      <c r="R885" s="362"/>
      <c r="S885" s="362"/>
      <c r="T885" s="362"/>
      <c r="U885" s="362"/>
      <c r="V885" s="362"/>
      <c r="W885" s="362"/>
      <c r="X885" s="362"/>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5"/>
      <c r="BN885" s="5"/>
      <c r="BO885" s="5"/>
      <c r="BP885" s="5"/>
      <c r="BQ885" s="5"/>
      <c r="BR885" s="5"/>
      <c r="BS885" s="5"/>
      <c r="BT885" s="5"/>
      <c r="BU885" s="5"/>
      <c r="BV885" s="5"/>
      <c r="BW885" s="5"/>
      <c r="BX885" s="5"/>
      <c r="BY885" s="5"/>
      <c r="BZ885" s="5"/>
      <c r="CA885" s="5"/>
      <c r="CB885" s="5"/>
      <c r="CC885" s="6"/>
      <c r="CD885" s="6"/>
      <c r="CE885" s="6"/>
      <c r="CF885" s="6"/>
    </row>
    <row r="886" spans="1:84" x14ac:dyDescent="0.25">
      <c r="A886" s="1"/>
      <c r="B886" s="5"/>
      <c r="C886" s="5"/>
      <c r="D886" s="5"/>
      <c r="E886" s="5"/>
      <c r="F886" s="18"/>
      <c r="G886" s="5"/>
      <c r="H886" s="17"/>
      <c r="I886" s="5"/>
      <c r="J886" s="5"/>
      <c r="K886" s="5"/>
      <c r="L886" s="5"/>
      <c r="M886" s="5"/>
      <c r="N886" s="5"/>
      <c r="O886" s="5"/>
      <c r="P886" s="368"/>
      <c r="Q886" s="362"/>
      <c r="R886" s="362"/>
      <c r="S886" s="362"/>
      <c r="T886" s="362"/>
      <c r="U886" s="362"/>
      <c r="V886" s="362"/>
      <c r="W886" s="362"/>
      <c r="X886" s="362"/>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5"/>
      <c r="BN886" s="5"/>
      <c r="BO886" s="5"/>
      <c r="BP886" s="5"/>
      <c r="BQ886" s="5"/>
      <c r="BR886" s="5"/>
      <c r="BS886" s="5"/>
      <c r="BT886" s="5"/>
      <c r="BU886" s="5"/>
      <c r="BV886" s="5"/>
      <c r="BW886" s="5"/>
      <c r="BX886" s="5"/>
      <c r="BY886" s="5"/>
      <c r="BZ886" s="5"/>
      <c r="CA886" s="5"/>
      <c r="CB886" s="5"/>
      <c r="CC886" s="6"/>
      <c r="CD886" s="6"/>
      <c r="CE886" s="6"/>
      <c r="CF886" s="6"/>
    </row>
    <row r="887" spans="1:84" x14ac:dyDescent="0.25">
      <c r="A887" s="1"/>
      <c r="B887" s="5"/>
      <c r="C887" s="5"/>
      <c r="D887" s="5"/>
      <c r="E887" s="5"/>
      <c r="F887" s="18"/>
      <c r="G887" s="5"/>
      <c r="H887" s="17"/>
      <c r="I887" s="5"/>
      <c r="J887" s="5"/>
      <c r="K887" s="5"/>
      <c r="L887" s="5"/>
      <c r="M887" s="5"/>
      <c r="N887" s="5"/>
      <c r="O887" s="5"/>
      <c r="P887" s="368"/>
      <c r="Q887" s="362"/>
      <c r="R887" s="362"/>
      <c r="S887" s="362"/>
      <c r="T887" s="362"/>
      <c r="U887" s="362"/>
      <c r="V887" s="362"/>
      <c r="W887" s="362"/>
      <c r="X887" s="362"/>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5"/>
      <c r="BN887" s="5"/>
      <c r="BO887" s="5"/>
      <c r="BP887" s="5"/>
      <c r="BQ887" s="5"/>
      <c r="BR887" s="5"/>
      <c r="BS887" s="5"/>
      <c r="BT887" s="5"/>
      <c r="BU887" s="5"/>
      <c r="BV887" s="5"/>
      <c r="BW887" s="5"/>
      <c r="BX887" s="5"/>
      <c r="BY887" s="5"/>
      <c r="BZ887" s="5"/>
      <c r="CA887" s="5"/>
      <c r="CB887" s="5"/>
      <c r="CC887" s="6"/>
      <c r="CD887" s="6"/>
      <c r="CE887" s="6"/>
      <c r="CF887" s="6"/>
    </row>
    <row r="888" spans="1:84" x14ac:dyDescent="0.25">
      <c r="A888" s="1"/>
      <c r="B888" s="5"/>
      <c r="C888" s="5"/>
      <c r="D888" s="5"/>
      <c r="E888" s="5"/>
      <c r="F888" s="18"/>
      <c r="G888" s="5"/>
      <c r="H888" s="17"/>
      <c r="I888" s="5"/>
      <c r="J888" s="5"/>
      <c r="K888" s="5"/>
      <c r="L888" s="5"/>
      <c r="M888" s="5"/>
      <c r="N888" s="5"/>
      <c r="O888" s="5"/>
      <c r="P888" s="368"/>
      <c r="Q888" s="362"/>
      <c r="R888" s="362"/>
      <c r="S888" s="362"/>
      <c r="T888" s="362"/>
      <c r="U888" s="362"/>
      <c r="V888" s="362"/>
      <c r="W888" s="362"/>
      <c r="X888" s="362"/>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5"/>
      <c r="BN888" s="5"/>
      <c r="BO888" s="5"/>
      <c r="BP888" s="5"/>
      <c r="BQ888" s="5"/>
      <c r="BR888" s="5"/>
      <c r="BS888" s="5"/>
      <c r="BT888" s="5"/>
      <c r="BU888" s="5"/>
      <c r="BV888" s="5"/>
      <c r="BW888" s="5"/>
      <c r="BX888" s="5"/>
      <c r="BY888" s="5"/>
      <c r="BZ888" s="5"/>
      <c r="CA888" s="5"/>
      <c r="CB888" s="5"/>
      <c r="CC888" s="6"/>
      <c r="CD888" s="6"/>
      <c r="CE888" s="6"/>
      <c r="CF888" s="6"/>
    </row>
    <row r="889" spans="1:84" x14ac:dyDescent="0.25">
      <c r="A889" s="1"/>
      <c r="B889" s="5"/>
      <c r="C889" s="5"/>
      <c r="D889" s="5"/>
      <c r="E889" s="5"/>
      <c r="F889" s="18"/>
      <c r="G889" s="5"/>
      <c r="H889" s="17"/>
      <c r="I889" s="5"/>
      <c r="J889" s="5"/>
      <c r="K889" s="5"/>
      <c r="L889" s="5"/>
      <c r="M889" s="5"/>
      <c r="N889" s="5"/>
      <c r="O889" s="5"/>
      <c r="P889" s="368"/>
      <c r="Q889" s="362"/>
      <c r="R889" s="362"/>
      <c r="S889" s="362"/>
      <c r="T889" s="362"/>
      <c r="U889" s="362"/>
      <c r="V889" s="362"/>
      <c r="W889" s="362"/>
      <c r="X889" s="362"/>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5"/>
      <c r="BO889" s="5"/>
      <c r="BP889" s="5"/>
      <c r="BQ889" s="5"/>
      <c r="BR889" s="5"/>
      <c r="BS889" s="5"/>
      <c r="BT889" s="5"/>
      <c r="BU889" s="5"/>
      <c r="BV889" s="5"/>
      <c r="BW889" s="5"/>
      <c r="BX889" s="5"/>
      <c r="BY889" s="5"/>
      <c r="BZ889" s="5"/>
      <c r="CA889" s="5"/>
      <c r="CB889" s="5"/>
      <c r="CC889" s="6"/>
      <c r="CD889" s="6"/>
      <c r="CE889" s="6"/>
      <c r="CF889" s="6"/>
    </row>
    <row r="890" spans="1:84" x14ac:dyDescent="0.25">
      <c r="A890" s="1"/>
      <c r="B890" s="5"/>
      <c r="C890" s="5"/>
      <c r="D890" s="5"/>
      <c r="E890" s="5"/>
      <c r="F890" s="18"/>
      <c r="G890" s="5"/>
      <c r="H890" s="17"/>
      <c r="I890" s="5"/>
      <c r="J890" s="5"/>
      <c r="K890" s="5"/>
      <c r="L890" s="5"/>
      <c r="M890" s="5"/>
      <c r="N890" s="5"/>
      <c r="O890" s="5"/>
      <c r="P890" s="368"/>
      <c r="Q890" s="362"/>
      <c r="R890" s="362"/>
      <c r="S890" s="362"/>
      <c r="T890" s="362"/>
      <c r="U890" s="362"/>
      <c r="V890" s="362"/>
      <c r="W890" s="362"/>
      <c r="X890" s="362"/>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5"/>
      <c r="BO890" s="5"/>
      <c r="BP890" s="5"/>
      <c r="BQ890" s="5"/>
      <c r="BR890" s="5"/>
      <c r="BS890" s="5"/>
      <c r="BT890" s="5"/>
      <c r="BU890" s="5"/>
      <c r="BV890" s="5"/>
      <c r="BW890" s="5"/>
      <c r="BX890" s="5"/>
      <c r="BY890" s="5"/>
      <c r="BZ890" s="5"/>
      <c r="CA890" s="5"/>
      <c r="CB890" s="5"/>
      <c r="CC890" s="6"/>
      <c r="CD890" s="6"/>
      <c r="CE890" s="6"/>
      <c r="CF890" s="6"/>
    </row>
    <row r="891" spans="1:84" x14ac:dyDescent="0.25">
      <c r="A891" s="1"/>
      <c r="B891" s="5"/>
      <c r="C891" s="5"/>
      <c r="D891" s="5"/>
      <c r="E891" s="5"/>
      <c r="F891" s="18"/>
      <c r="G891" s="5"/>
      <c r="H891" s="17"/>
      <c r="I891" s="5"/>
      <c r="J891" s="5"/>
      <c r="K891" s="5"/>
      <c r="L891" s="5"/>
      <c r="M891" s="5"/>
      <c r="N891" s="5"/>
      <c r="O891" s="5"/>
      <c r="P891" s="368"/>
      <c r="Q891" s="362"/>
      <c r="R891" s="362"/>
      <c r="S891" s="362"/>
      <c r="T891" s="362"/>
      <c r="U891" s="362"/>
      <c r="V891" s="362"/>
      <c r="W891" s="362"/>
      <c r="X891" s="362"/>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5"/>
      <c r="BN891" s="5"/>
      <c r="BO891" s="5"/>
      <c r="BP891" s="5"/>
      <c r="BQ891" s="5"/>
      <c r="BR891" s="5"/>
      <c r="BS891" s="5"/>
      <c r="BT891" s="5"/>
      <c r="BU891" s="5"/>
      <c r="BV891" s="5"/>
      <c r="BW891" s="5"/>
      <c r="BX891" s="5"/>
      <c r="BY891" s="5"/>
      <c r="BZ891" s="5"/>
      <c r="CA891" s="5"/>
      <c r="CB891" s="5"/>
      <c r="CC891" s="6"/>
      <c r="CD891" s="6"/>
      <c r="CE891" s="6"/>
      <c r="CF891" s="6"/>
    </row>
    <row r="892" spans="1:84" x14ac:dyDescent="0.25">
      <c r="A892" s="1"/>
      <c r="B892" s="5"/>
      <c r="C892" s="5"/>
      <c r="D892" s="5"/>
      <c r="E892" s="5"/>
      <c r="F892" s="18"/>
      <c r="G892" s="5"/>
      <c r="H892" s="17"/>
      <c r="I892" s="5"/>
      <c r="J892" s="5"/>
      <c r="K892" s="5"/>
      <c r="L892" s="5"/>
      <c r="M892" s="5"/>
      <c r="N892" s="5"/>
      <c r="O892" s="5"/>
      <c r="P892" s="368"/>
      <c r="Q892" s="362"/>
      <c r="R892" s="362"/>
      <c r="S892" s="362"/>
      <c r="T892" s="362"/>
      <c r="U892" s="362"/>
      <c r="V892" s="362"/>
      <c r="W892" s="362"/>
      <c r="X892" s="362"/>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5"/>
      <c r="BV892" s="5"/>
      <c r="BW892" s="5"/>
      <c r="BX892" s="5"/>
      <c r="BY892" s="5"/>
      <c r="BZ892" s="5"/>
      <c r="CA892" s="5"/>
      <c r="CB892" s="5"/>
      <c r="CC892" s="6"/>
      <c r="CD892" s="6"/>
      <c r="CE892" s="6"/>
      <c r="CF892" s="6"/>
    </row>
    <row r="893" spans="1:84" x14ac:dyDescent="0.25">
      <c r="A893" s="1"/>
      <c r="B893" s="5"/>
      <c r="C893" s="5"/>
      <c r="D893" s="5"/>
      <c r="E893" s="5"/>
      <c r="F893" s="18"/>
      <c r="G893" s="5"/>
      <c r="H893" s="17"/>
      <c r="I893" s="5"/>
      <c r="J893" s="5"/>
      <c r="K893" s="5"/>
      <c r="L893" s="5"/>
      <c r="M893" s="5"/>
      <c r="N893" s="5"/>
      <c r="O893" s="5"/>
      <c r="P893" s="368"/>
      <c r="Q893" s="362"/>
      <c r="R893" s="362"/>
      <c r="S893" s="362"/>
      <c r="T893" s="362"/>
      <c r="U893" s="362"/>
      <c r="V893" s="362"/>
      <c r="W893" s="362"/>
      <c r="X893" s="362"/>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5"/>
      <c r="BN893" s="5"/>
      <c r="BO893" s="5"/>
      <c r="BP893" s="5"/>
      <c r="BQ893" s="5"/>
      <c r="BR893" s="5"/>
      <c r="BS893" s="5"/>
      <c r="BT893" s="5"/>
      <c r="BU893" s="5"/>
      <c r="BV893" s="5"/>
      <c r="BW893" s="5"/>
      <c r="BX893" s="5"/>
      <c r="BY893" s="5"/>
      <c r="BZ893" s="5"/>
      <c r="CA893" s="5"/>
      <c r="CB893" s="5"/>
      <c r="CC893" s="6"/>
      <c r="CD893" s="6"/>
      <c r="CE893" s="6"/>
      <c r="CF893" s="6"/>
    </row>
    <row r="894" spans="1:84" x14ac:dyDescent="0.25">
      <c r="A894" s="1"/>
      <c r="B894" s="5"/>
      <c r="C894" s="5"/>
      <c r="D894" s="5"/>
      <c r="E894" s="5"/>
      <c r="F894" s="18"/>
      <c r="G894" s="5"/>
      <c r="H894" s="17"/>
      <c r="I894" s="5"/>
      <c r="J894" s="5"/>
      <c r="K894" s="5"/>
      <c r="L894" s="5"/>
      <c r="M894" s="5"/>
      <c r="N894" s="5"/>
      <c r="O894" s="5"/>
      <c r="P894" s="368"/>
      <c r="Q894" s="362"/>
      <c r="R894" s="362"/>
      <c r="S894" s="362"/>
      <c r="T894" s="362"/>
      <c r="U894" s="362"/>
      <c r="V894" s="362"/>
      <c r="W894" s="362"/>
      <c r="X894" s="362"/>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c r="BO894" s="5"/>
      <c r="BP894" s="5"/>
      <c r="BQ894" s="5"/>
      <c r="BR894" s="5"/>
      <c r="BS894" s="5"/>
      <c r="BT894" s="5"/>
      <c r="BU894" s="5"/>
      <c r="BV894" s="5"/>
      <c r="BW894" s="5"/>
      <c r="BX894" s="5"/>
      <c r="BY894" s="5"/>
      <c r="BZ894" s="5"/>
      <c r="CA894" s="5"/>
      <c r="CB894" s="5"/>
      <c r="CC894" s="6"/>
      <c r="CD894" s="6"/>
      <c r="CE894" s="6"/>
      <c r="CF894" s="6"/>
    </row>
    <row r="895" spans="1:84" x14ac:dyDescent="0.25">
      <c r="A895" s="1"/>
      <c r="B895" s="5"/>
      <c r="C895" s="5"/>
      <c r="D895" s="5"/>
      <c r="E895" s="5"/>
      <c r="F895" s="18"/>
      <c r="G895" s="5"/>
      <c r="H895" s="17"/>
      <c r="I895" s="5"/>
      <c r="J895" s="5"/>
      <c r="K895" s="5"/>
      <c r="L895" s="5"/>
      <c r="M895" s="5"/>
      <c r="N895" s="5"/>
      <c r="O895" s="5"/>
      <c r="P895" s="368"/>
      <c r="Q895" s="362"/>
      <c r="R895" s="362"/>
      <c r="S895" s="362"/>
      <c r="T895" s="362"/>
      <c r="U895" s="362"/>
      <c r="V895" s="362"/>
      <c r="W895" s="362"/>
      <c r="X895" s="362"/>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5"/>
      <c r="BO895" s="5"/>
      <c r="BP895" s="5"/>
      <c r="BQ895" s="5"/>
      <c r="BR895" s="5"/>
      <c r="BS895" s="5"/>
      <c r="BT895" s="5"/>
      <c r="BU895" s="5"/>
      <c r="BV895" s="5"/>
      <c r="BW895" s="5"/>
      <c r="BX895" s="5"/>
      <c r="BY895" s="5"/>
      <c r="BZ895" s="5"/>
      <c r="CA895" s="5"/>
      <c r="CB895" s="5"/>
      <c r="CC895" s="6"/>
      <c r="CD895" s="6"/>
      <c r="CE895" s="6"/>
      <c r="CF895" s="6"/>
    </row>
    <row r="896" spans="1:84" x14ac:dyDescent="0.25">
      <c r="A896" s="1"/>
      <c r="B896" s="5"/>
      <c r="C896" s="5"/>
      <c r="D896" s="5"/>
      <c r="E896" s="5"/>
      <c r="F896" s="18"/>
      <c r="G896" s="5"/>
      <c r="H896" s="17"/>
      <c r="I896" s="5"/>
      <c r="J896" s="5"/>
      <c r="K896" s="5"/>
      <c r="L896" s="5"/>
      <c r="M896" s="5"/>
      <c r="N896" s="5"/>
      <c r="O896" s="5"/>
      <c r="P896" s="368"/>
      <c r="Q896" s="362"/>
      <c r="R896" s="362"/>
      <c r="S896" s="362"/>
      <c r="T896" s="362"/>
      <c r="U896" s="362"/>
      <c r="V896" s="362"/>
      <c r="W896" s="362"/>
      <c r="X896" s="362"/>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6"/>
      <c r="CD896" s="6"/>
      <c r="CE896" s="6"/>
      <c r="CF896" s="6"/>
    </row>
    <row r="897" spans="1:84" x14ac:dyDescent="0.25">
      <c r="A897" s="1"/>
      <c r="B897" s="5"/>
      <c r="C897" s="5"/>
      <c r="D897" s="5"/>
      <c r="E897" s="5"/>
      <c r="F897" s="18"/>
      <c r="G897" s="5"/>
      <c r="H897" s="17"/>
      <c r="I897" s="5"/>
      <c r="J897" s="5"/>
      <c r="K897" s="5"/>
      <c r="L897" s="5"/>
      <c r="M897" s="5"/>
      <c r="N897" s="5"/>
      <c r="O897" s="5"/>
      <c r="P897" s="368"/>
      <c r="Q897" s="362"/>
      <c r="R897" s="362"/>
      <c r="S897" s="362"/>
      <c r="T897" s="362"/>
      <c r="U897" s="362"/>
      <c r="V897" s="362"/>
      <c r="W897" s="362"/>
      <c r="X897" s="362"/>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c r="BK897" s="5"/>
      <c r="BL897" s="5"/>
      <c r="BM897" s="5"/>
      <c r="BN897" s="5"/>
      <c r="BO897" s="5"/>
      <c r="BP897" s="5"/>
      <c r="BQ897" s="5"/>
      <c r="BR897" s="5"/>
      <c r="BS897" s="5"/>
      <c r="BT897" s="5"/>
      <c r="BU897" s="5"/>
      <c r="BV897" s="5"/>
      <c r="BW897" s="5"/>
      <c r="BX897" s="5"/>
      <c r="BY897" s="5"/>
      <c r="BZ897" s="5"/>
      <c r="CA897" s="5"/>
      <c r="CB897" s="5"/>
      <c r="CC897" s="6"/>
      <c r="CD897" s="6"/>
      <c r="CE897" s="6"/>
      <c r="CF897" s="6"/>
    </row>
    <row r="898" spans="1:84" x14ac:dyDescent="0.25">
      <c r="A898" s="1"/>
      <c r="B898" s="5"/>
      <c r="C898" s="5"/>
      <c r="D898" s="5"/>
      <c r="E898" s="5"/>
      <c r="F898" s="18"/>
      <c r="G898" s="5"/>
      <c r="H898" s="17"/>
      <c r="I898" s="5"/>
      <c r="J898" s="5"/>
      <c r="K898" s="5"/>
      <c r="L898" s="5"/>
      <c r="M898" s="5"/>
      <c r="N898" s="5"/>
      <c r="O898" s="5"/>
      <c r="P898" s="368"/>
      <c r="Q898" s="362"/>
      <c r="R898" s="362"/>
      <c r="S898" s="362"/>
      <c r="T898" s="362"/>
      <c r="U898" s="362"/>
      <c r="V898" s="362"/>
      <c r="W898" s="362"/>
      <c r="X898" s="362"/>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6"/>
      <c r="CD898" s="6"/>
      <c r="CE898" s="6"/>
      <c r="CF898" s="6"/>
    </row>
    <row r="899" spans="1:84" x14ac:dyDescent="0.25">
      <c r="A899" s="1"/>
      <c r="B899" s="5"/>
      <c r="C899" s="5"/>
      <c r="D899" s="5"/>
      <c r="E899" s="5"/>
      <c r="F899" s="18"/>
      <c r="G899" s="5"/>
      <c r="H899" s="17"/>
      <c r="I899" s="5"/>
      <c r="J899" s="5"/>
      <c r="K899" s="5"/>
      <c r="L899" s="5"/>
      <c r="M899" s="5"/>
      <c r="N899" s="5"/>
      <c r="O899" s="5"/>
      <c r="P899" s="368"/>
      <c r="Q899" s="362"/>
      <c r="R899" s="362"/>
      <c r="S899" s="362"/>
      <c r="T899" s="362"/>
      <c r="U899" s="362"/>
      <c r="V899" s="362"/>
      <c r="W899" s="362"/>
      <c r="X899" s="362"/>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6"/>
      <c r="CD899" s="6"/>
      <c r="CE899" s="6"/>
      <c r="CF899" s="6"/>
    </row>
    <row r="900" spans="1:84" x14ac:dyDescent="0.25">
      <c r="A900" s="1"/>
      <c r="B900" s="5"/>
      <c r="C900" s="5"/>
      <c r="D900" s="5"/>
      <c r="E900" s="5"/>
      <c r="F900" s="18"/>
      <c r="G900" s="5"/>
      <c r="H900" s="17"/>
      <c r="I900" s="5"/>
      <c r="J900" s="5"/>
      <c r="K900" s="5"/>
      <c r="L900" s="5"/>
      <c r="M900" s="5"/>
      <c r="N900" s="5"/>
      <c r="O900" s="5"/>
      <c r="P900" s="368"/>
      <c r="Q900" s="362"/>
      <c r="R900" s="362"/>
      <c r="S900" s="362"/>
      <c r="T900" s="362"/>
      <c r="U900" s="362"/>
      <c r="V900" s="362"/>
      <c r="W900" s="362"/>
      <c r="X900" s="362"/>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6"/>
      <c r="CD900" s="6"/>
      <c r="CE900" s="6"/>
      <c r="CF900" s="6"/>
    </row>
    <row r="901" spans="1:84" x14ac:dyDescent="0.25">
      <c r="A901" s="1"/>
      <c r="B901" s="5"/>
      <c r="C901" s="5"/>
      <c r="D901" s="5"/>
      <c r="E901" s="5"/>
      <c r="F901" s="18"/>
      <c r="G901" s="5"/>
      <c r="H901" s="17"/>
      <c r="I901" s="5"/>
      <c r="J901" s="5"/>
      <c r="K901" s="5"/>
      <c r="L901" s="5"/>
      <c r="M901" s="5"/>
      <c r="N901" s="5"/>
      <c r="O901" s="5"/>
      <c r="P901" s="368"/>
      <c r="Q901" s="362"/>
      <c r="R901" s="362"/>
      <c r="S901" s="362"/>
      <c r="T901" s="362"/>
      <c r="U901" s="362"/>
      <c r="V901" s="362"/>
      <c r="W901" s="362"/>
      <c r="X901" s="362"/>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6"/>
      <c r="CD901" s="6"/>
      <c r="CE901" s="6"/>
      <c r="CF901" s="6"/>
    </row>
    <row r="902" spans="1:84" x14ac:dyDescent="0.25">
      <c r="A902" s="1"/>
      <c r="B902" s="5"/>
      <c r="C902" s="5"/>
      <c r="D902" s="5"/>
      <c r="E902" s="5"/>
      <c r="F902" s="18"/>
      <c r="G902" s="5"/>
      <c r="H902" s="17"/>
      <c r="I902" s="5"/>
      <c r="J902" s="5"/>
      <c r="K902" s="5"/>
      <c r="L902" s="5"/>
      <c r="M902" s="5"/>
      <c r="N902" s="5"/>
      <c r="O902" s="5"/>
      <c r="P902" s="368"/>
      <c r="Q902" s="362"/>
      <c r="R902" s="362"/>
      <c r="S902" s="362"/>
      <c r="T902" s="362"/>
      <c r="U902" s="362"/>
      <c r="V902" s="362"/>
      <c r="W902" s="362"/>
      <c r="X902" s="362"/>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6"/>
      <c r="CD902" s="6"/>
      <c r="CE902" s="6"/>
      <c r="CF902" s="6"/>
    </row>
    <row r="903" spans="1:84" x14ac:dyDescent="0.25">
      <c r="A903" s="1"/>
      <c r="B903" s="5"/>
      <c r="C903" s="5"/>
      <c r="D903" s="5"/>
      <c r="E903" s="5"/>
      <c r="F903" s="18"/>
      <c r="G903" s="5"/>
      <c r="H903" s="17"/>
      <c r="I903" s="5"/>
      <c r="J903" s="5"/>
      <c r="K903" s="5"/>
      <c r="L903" s="5"/>
      <c r="M903" s="5"/>
      <c r="N903" s="5"/>
      <c r="O903" s="5"/>
      <c r="P903" s="368"/>
      <c r="Q903" s="362"/>
      <c r="R903" s="362"/>
      <c r="S903" s="362"/>
      <c r="T903" s="362"/>
      <c r="U903" s="362"/>
      <c r="V903" s="362"/>
      <c r="W903" s="362"/>
      <c r="X903" s="362"/>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6"/>
      <c r="CD903" s="6"/>
      <c r="CE903" s="6"/>
      <c r="CF903" s="6"/>
    </row>
    <row r="904" spans="1:84" x14ac:dyDescent="0.25">
      <c r="A904" s="1"/>
      <c r="B904" s="5"/>
      <c r="C904" s="5"/>
      <c r="D904" s="5"/>
      <c r="E904" s="5"/>
      <c r="F904" s="18"/>
      <c r="G904" s="5"/>
      <c r="H904" s="17"/>
      <c r="I904" s="5"/>
      <c r="J904" s="5"/>
      <c r="K904" s="5"/>
      <c r="L904" s="5"/>
      <c r="M904" s="5"/>
      <c r="N904" s="5"/>
      <c r="O904" s="5"/>
      <c r="P904" s="368"/>
      <c r="Q904" s="362"/>
      <c r="R904" s="362"/>
      <c r="S904" s="362"/>
      <c r="T904" s="362"/>
      <c r="U904" s="362"/>
      <c r="V904" s="362"/>
      <c r="W904" s="362"/>
      <c r="X904" s="362"/>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6"/>
      <c r="CD904" s="6"/>
      <c r="CE904" s="6"/>
      <c r="CF904" s="6"/>
    </row>
    <row r="905" spans="1:84" x14ac:dyDescent="0.25">
      <c r="A905" s="1"/>
      <c r="B905" s="5"/>
      <c r="C905" s="5"/>
      <c r="D905" s="5"/>
      <c r="E905" s="5"/>
      <c r="F905" s="18"/>
      <c r="G905" s="5"/>
      <c r="H905" s="17"/>
      <c r="I905" s="5"/>
      <c r="J905" s="5"/>
      <c r="K905" s="5"/>
      <c r="L905" s="5"/>
      <c r="M905" s="5"/>
      <c r="N905" s="5"/>
      <c r="O905" s="5"/>
      <c r="P905" s="368"/>
      <c r="Q905" s="362"/>
      <c r="R905" s="362"/>
      <c r="S905" s="362"/>
      <c r="T905" s="362"/>
      <c r="U905" s="362"/>
      <c r="V905" s="362"/>
      <c r="W905" s="362"/>
      <c r="X905" s="362"/>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6"/>
      <c r="CD905" s="6"/>
      <c r="CE905" s="6"/>
      <c r="CF905" s="6"/>
    </row>
    <row r="906" spans="1:84" x14ac:dyDescent="0.25">
      <c r="A906" s="1"/>
      <c r="B906" s="5"/>
      <c r="C906" s="5"/>
      <c r="D906" s="5"/>
      <c r="E906" s="5"/>
      <c r="F906" s="18"/>
      <c r="G906" s="5"/>
      <c r="H906" s="17"/>
      <c r="I906" s="5"/>
      <c r="J906" s="5"/>
      <c r="K906" s="5"/>
      <c r="L906" s="5"/>
      <c r="M906" s="5"/>
      <c r="N906" s="5"/>
      <c r="O906" s="5"/>
      <c r="P906" s="368"/>
      <c r="Q906" s="362"/>
      <c r="R906" s="362"/>
      <c r="S906" s="362"/>
      <c r="T906" s="362"/>
      <c r="U906" s="362"/>
      <c r="V906" s="362"/>
      <c r="W906" s="362"/>
      <c r="X906" s="362"/>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6"/>
      <c r="CD906" s="6"/>
      <c r="CE906" s="6"/>
      <c r="CF906" s="6"/>
    </row>
    <row r="907" spans="1:84" x14ac:dyDescent="0.25">
      <c r="A907" s="1"/>
      <c r="B907" s="5"/>
      <c r="C907" s="5"/>
      <c r="D907" s="5"/>
      <c r="E907" s="5"/>
      <c r="F907" s="18"/>
      <c r="G907" s="5"/>
      <c r="H907" s="17"/>
      <c r="I907" s="5"/>
      <c r="J907" s="5"/>
      <c r="K907" s="5"/>
      <c r="L907" s="5"/>
      <c r="M907" s="5"/>
      <c r="N907" s="5"/>
      <c r="O907" s="5"/>
      <c r="P907" s="368"/>
      <c r="Q907" s="362"/>
      <c r="R907" s="362"/>
      <c r="S907" s="362"/>
      <c r="T907" s="362"/>
      <c r="U907" s="362"/>
      <c r="V907" s="362"/>
      <c r="W907" s="362"/>
      <c r="X907" s="362"/>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6"/>
      <c r="CD907" s="6"/>
      <c r="CE907" s="6"/>
      <c r="CF907" s="6"/>
    </row>
    <row r="908" spans="1:84" x14ac:dyDescent="0.25">
      <c r="A908" s="1"/>
      <c r="B908" s="5"/>
      <c r="C908" s="5"/>
      <c r="D908" s="5"/>
      <c r="E908" s="5"/>
      <c r="F908" s="18"/>
      <c r="G908" s="5"/>
      <c r="H908" s="17"/>
      <c r="I908" s="5"/>
      <c r="J908" s="5"/>
      <c r="K908" s="5"/>
      <c r="L908" s="5"/>
      <c r="M908" s="5"/>
      <c r="N908" s="5"/>
      <c r="O908" s="5"/>
      <c r="P908" s="368"/>
      <c r="Q908" s="362"/>
      <c r="R908" s="362"/>
      <c r="S908" s="362"/>
      <c r="T908" s="362"/>
      <c r="U908" s="362"/>
      <c r="V908" s="362"/>
      <c r="W908" s="362"/>
      <c r="X908" s="362"/>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6"/>
      <c r="CD908" s="6"/>
      <c r="CE908" s="6"/>
      <c r="CF908" s="6"/>
    </row>
    <row r="909" spans="1:84" x14ac:dyDescent="0.25">
      <c r="A909" s="1"/>
      <c r="B909" s="5"/>
      <c r="C909" s="5"/>
      <c r="D909" s="5"/>
      <c r="E909" s="5"/>
      <c r="F909" s="18"/>
      <c r="G909" s="5"/>
      <c r="H909" s="17"/>
      <c r="I909" s="5"/>
      <c r="J909" s="5"/>
      <c r="K909" s="5"/>
      <c r="L909" s="5"/>
      <c r="M909" s="5"/>
      <c r="N909" s="5"/>
      <c r="O909" s="5"/>
      <c r="P909" s="368"/>
      <c r="Q909" s="362"/>
      <c r="R909" s="362"/>
      <c r="S909" s="362"/>
      <c r="T909" s="362"/>
      <c r="U909" s="362"/>
      <c r="V909" s="362"/>
      <c r="W909" s="362"/>
      <c r="X909" s="362"/>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6"/>
      <c r="CD909" s="6"/>
      <c r="CE909" s="6"/>
      <c r="CF909" s="6"/>
    </row>
    <row r="910" spans="1:84" x14ac:dyDescent="0.25">
      <c r="A910" s="1"/>
      <c r="B910" s="5"/>
      <c r="C910" s="5"/>
      <c r="D910" s="5"/>
      <c r="E910" s="5"/>
      <c r="F910" s="18"/>
      <c r="G910" s="5"/>
      <c r="H910" s="17"/>
      <c r="I910" s="5"/>
      <c r="J910" s="5"/>
      <c r="K910" s="5"/>
      <c r="L910" s="5"/>
      <c r="M910" s="5"/>
      <c r="N910" s="5"/>
      <c r="O910" s="5"/>
      <c r="P910" s="368"/>
      <c r="Q910" s="362"/>
      <c r="R910" s="362"/>
      <c r="S910" s="362"/>
      <c r="T910" s="362"/>
      <c r="U910" s="362"/>
      <c r="V910" s="362"/>
      <c r="W910" s="362"/>
      <c r="X910" s="362"/>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6"/>
      <c r="CD910" s="6"/>
      <c r="CE910" s="6"/>
      <c r="CF910" s="6"/>
    </row>
    <row r="911" spans="1:84" x14ac:dyDescent="0.25">
      <c r="A911" s="1"/>
      <c r="B911" s="5"/>
      <c r="C911" s="5"/>
      <c r="D911" s="5"/>
      <c r="E911" s="5"/>
      <c r="F911" s="18"/>
      <c r="G911" s="5"/>
      <c r="H911" s="17"/>
      <c r="I911" s="5"/>
      <c r="J911" s="5"/>
      <c r="K911" s="5"/>
      <c r="L911" s="5"/>
      <c r="M911" s="5"/>
      <c r="N911" s="5"/>
      <c r="O911" s="5"/>
      <c r="P911" s="368"/>
      <c r="Q911" s="362"/>
      <c r="R911" s="362"/>
      <c r="S911" s="362"/>
      <c r="T911" s="362"/>
      <c r="U911" s="362"/>
      <c r="V911" s="362"/>
      <c r="W911" s="362"/>
      <c r="X911" s="362"/>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6"/>
      <c r="CD911" s="6"/>
      <c r="CE911" s="6"/>
      <c r="CF911" s="6"/>
    </row>
    <row r="912" spans="1:84" x14ac:dyDescent="0.25">
      <c r="A912" s="1"/>
      <c r="B912" s="5"/>
      <c r="C912" s="5"/>
      <c r="D912" s="5"/>
      <c r="E912" s="5"/>
      <c r="F912" s="18"/>
      <c r="G912" s="5"/>
      <c r="H912" s="17"/>
      <c r="I912" s="5"/>
      <c r="J912" s="5"/>
      <c r="K912" s="5"/>
      <c r="L912" s="5"/>
      <c r="M912" s="5"/>
      <c r="N912" s="5"/>
      <c r="O912" s="5"/>
      <c r="P912" s="368"/>
      <c r="Q912" s="362"/>
      <c r="R912" s="362"/>
      <c r="S912" s="362"/>
      <c r="T912" s="362"/>
      <c r="U912" s="362"/>
      <c r="V912" s="362"/>
      <c r="W912" s="362"/>
      <c r="X912" s="362"/>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6"/>
      <c r="CD912" s="6"/>
      <c r="CE912" s="6"/>
      <c r="CF912" s="6"/>
    </row>
    <row r="913" spans="1:84" x14ac:dyDescent="0.25">
      <c r="A913" s="1"/>
      <c r="B913" s="5"/>
      <c r="C913" s="5"/>
      <c r="D913" s="5"/>
      <c r="E913" s="5"/>
      <c r="F913" s="18"/>
      <c r="G913" s="5"/>
      <c r="H913" s="17"/>
      <c r="I913" s="5"/>
      <c r="J913" s="5"/>
      <c r="K913" s="5"/>
      <c r="L913" s="5"/>
      <c r="M913" s="5"/>
      <c r="N913" s="5"/>
      <c r="O913" s="5"/>
      <c r="P913" s="368"/>
      <c r="Q913" s="362"/>
      <c r="R913" s="362"/>
      <c r="S913" s="362"/>
      <c r="T913" s="362"/>
      <c r="U913" s="362"/>
      <c r="V913" s="362"/>
      <c r="W913" s="362"/>
      <c r="X913" s="362"/>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c r="CB913" s="5"/>
      <c r="CC913" s="6"/>
      <c r="CD913" s="6"/>
      <c r="CE913" s="6"/>
      <c r="CF913" s="6"/>
    </row>
    <row r="914" spans="1:84" x14ac:dyDescent="0.25">
      <c r="A914" s="1"/>
      <c r="B914" s="5"/>
      <c r="C914" s="5"/>
      <c r="D914" s="5"/>
      <c r="E914" s="5"/>
      <c r="F914" s="18"/>
      <c r="G914" s="5"/>
      <c r="H914" s="17"/>
      <c r="I914" s="5"/>
      <c r="J914" s="5"/>
      <c r="K914" s="5"/>
      <c r="L914" s="5"/>
      <c r="M914" s="5"/>
      <c r="N914" s="5"/>
      <c r="O914" s="5"/>
      <c r="P914" s="368"/>
      <c r="Q914" s="362"/>
      <c r="R914" s="362"/>
      <c r="S914" s="362"/>
      <c r="T914" s="362"/>
      <c r="U914" s="362"/>
      <c r="V914" s="362"/>
      <c r="W914" s="362"/>
      <c r="X914" s="362"/>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c r="BU914" s="5"/>
      <c r="BV914" s="5"/>
      <c r="BW914" s="5"/>
      <c r="BX914" s="5"/>
      <c r="BY914" s="5"/>
      <c r="BZ914" s="5"/>
      <c r="CA914" s="5"/>
      <c r="CB914" s="5"/>
      <c r="CC914" s="6"/>
      <c r="CD914" s="6"/>
      <c r="CE914" s="6"/>
      <c r="CF914" s="6"/>
    </row>
    <row r="915" spans="1:84" x14ac:dyDescent="0.25">
      <c r="A915" s="1"/>
      <c r="B915" s="5"/>
      <c r="C915" s="5"/>
      <c r="D915" s="5"/>
      <c r="E915" s="5"/>
      <c r="F915" s="18"/>
      <c r="G915" s="5"/>
      <c r="H915" s="17"/>
      <c r="I915" s="5"/>
      <c r="J915" s="5"/>
      <c r="K915" s="5"/>
      <c r="L915" s="5"/>
      <c r="M915" s="5"/>
      <c r="N915" s="5"/>
      <c r="O915" s="5"/>
      <c r="P915" s="368"/>
      <c r="Q915" s="362"/>
      <c r="R915" s="362"/>
      <c r="S915" s="362"/>
      <c r="T915" s="362"/>
      <c r="U915" s="362"/>
      <c r="V915" s="362"/>
      <c r="W915" s="362"/>
      <c r="X915" s="362"/>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c r="CA915" s="5"/>
      <c r="CB915" s="5"/>
      <c r="CC915" s="6"/>
      <c r="CD915" s="6"/>
      <c r="CE915" s="6"/>
      <c r="CF915" s="6"/>
    </row>
    <row r="916" spans="1:84" x14ac:dyDescent="0.25">
      <c r="A916" s="1"/>
      <c r="B916" s="5"/>
      <c r="C916" s="5"/>
      <c r="D916" s="5"/>
      <c r="E916" s="5"/>
      <c r="F916" s="18"/>
      <c r="G916" s="5"/>
      <c r="H916" s="17"/>
      <c r="I916" s="5"/>
      <c r="J916" s="5"/>
      <c r="K916" s="5"/>
      <c r="L916" s="5"/>
      <c r="M916" s="5"/>
      <c r="N916" s="5"/>
      <c r="O916" s="5"/>
      <c r="P916" s="368"/>
      <c r="Q916" s="362"/>
      <c r="R916" s="362"/>
      <c r="S916" s="362"/>
      <c r="T916" s="362"/>
      <c r="U916" s="362"/>
      <c r="V916" s="362"/>
      <c r="W916" s="362"/>
      <c r="X916" s="362"/>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c r="CB916" s="5"/>
      <c r="CC916" s="6"/>
      <c r="CD916" s="6"/>
      <c r="CE916" s="6"/>
      <c r="CF916" s="6"/>
    </row>
    <row r="917" spans="1:84" x14ac:dyDescent="0.25">
      <c r="A917" s="1"/>
      <c r="B917" s="5"/>
      <c r="C917" s="5"/>
      <c r="D917" s="5"/>
      <c r="E917" s="5"/>
      <c r="F917" s="18"/>
      <c r="G917" s="5"/>
      <c r="H917" s="17"/>
      <c r="I917" s="5"/>
      <c r="J917" s="5"/>
      <c r="K917" s="5"/>
      <c r="L917" s="5"/>
      <c r="M917" s="5"/>
      <c r="N917" s="5"/>
      <c r="O917" s="5"/>
      <c r="P917" s="368"/>
      <c r="Q917" s="362"/>
      <c r="R917" s="362"/>
      <c r="S917" s="362"/>
      <c r="T917" s="362"/>
      <c r="U917" s="362"/>
      <c r="V917" s="362"/>
      <c r="W917" s="362"/>
      <c r="X917" s="362"/>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c r="CB917" s="5"/>
      <c r="CC917" s="6"/>
      <c r="CD917" s="6"/>
      <c r="CE917" s="6"/>
      <c r="CF917" s="6"/>
    </row>
    <row r="918" spans="1:84" x14ac:dyDescent="0.25">
      <c r="A918" s="1"/>
      <c r="B918" s="5"/>
      <c r="C918" s="5"/>
      <c r="D918" s="5"/>
      <c r="E918" s="5"/>
      <c r="F918" s="18"/>
      <c r="G918" s="5"/>
      <c r="H918" s="17"/>
      <c r="I918" s="5"/>
      <c r="J918" s="5"/>
      <c r="K918" s="5"/>
      <c r="L918" s="5"/>
      <c r="M918" s="5"/>
      <c r="N918" s="5"/>
      <c r="O918" s="5"/>
      <c r="P918" s="368"/>
      <c r="Q918" s="362"/>
      <c r="R918" s="362"/>
      <c r="S918" s="362"/>
      <c r="T918" s="362"/>
      <c r="U918" s="362"/>
      <c r="V918" s="362"/>
      <c r="W918" s="362"/>
      <c r="X918" s="362"/>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c r="CB918" s="5"/>
      <c r="CC918" s="6"/>
      <c r="CD918" s="6"/>
      <c r="CE918" s="6"/>
      <c r="CF918" s="6"/>
    </row>
    <row r="919" spans="1:84" x14ac:dyDescent="0.25">
      <c r="A919" s="1"/>
      <c r="B919" s="5"/>
      <c r="C919" s="5"/>
      <c r="D919" s="5"/>
      <c r="E919" s="5"/>
      <c r="F919" s="18"/>
      <c r="G919" s="5"/>
      <c r="H919" s="17"/>
      <c r="I919" s="5"/>
      <c r="J919" s="5"/>
      <c r="K919" s="5"/>
      <c r="L919" s="5"/>
      <c r="M919" s="5"/>
      <c r="N919" s="5"/>
      <c r="O919" s="5"/>
      <c r="P919" s="368"/>
      <c r="Q919" s="362"/>
      <c r="R919" s="362"/>
      <c r="S919" s="362"/>
      <c r="T919" s="362"/>
      <c r="U919" s="362"/>
      <c r="V919" s="362"/>
      <c r="W919" s="362"/>
      <c r="X919" s="362"/>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5"/>
      <c r="BV919" s="5"/>
      <c r="BW919" s="5"/>
      <c r="BX919" s="5"/>
      <c r="BY919" s="5"/>
      <c r="BZ919" s="5"/>
      <c r="CA919" s="5"/>
      <c r="CB919" s="5"/>
      <c r="CC919" s="6"/>
      <c r="CD919" s="6"/>
      <c r="CE919" s="6"/>
      <c r="CF919" s="6"/>
    </row>
    <row r="920" spans="1:84" x14ac:dyDescent="0.25">
      <c r="A920" s="1"/>
      <c r="B920" s="5"/>
      <c r="C920" s="5"/>
      <c r="D920" s="5"/>
      <c r="E920" s="5"/>
      <c r="F920" s="18"/>
      <c r="G920" s="5"/>
      <c r="H920" s="17"/>
      <c r="I920" s="5"/>
      <c r="J920" s="5"/>
      <c r="K920" s="5"/>
      <c r="L920" s="5"/>
      <c r="M920" s="5"/>
      <c r="N920" s="5"/>
      <c r="O920" s="5"/>
      <c r="P920" s="368"/>
      <c r="Q920" s="362"/>
      <c r="R920" s="362"/>
      <c r="S920" s="362"/>
      <c r="T920" s="362"/>
      <c r="U920" s="362"/>
      <c r="V920" s="362"/>
      <c r="W920" s="362"/>
      <c r="X920" s="362"/>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c r="BR920" s="5"/>
      <c r="BS920" s="5"/>
      <c r="BT920" s="5"/>
      <c r="BU920" s="5"/>
      <c r="BV920" s="5"/>
      <c r="BW920" s="5"/>
      <c r="BX920" s="5"/>
      <c r="BY920" s="5"/>
      <c r="BZ920" s="5"/>
      <c r="CA920" s="5"/>
      <c r="CB920" s="5"/>
      <c r="CC920" s="6"/>
      <c r="CD920" s="6"/>
      <c r="CE920" s="6"/>
      <c r="CF920" s="6"/>
    </row>
    <row r="921" spans="1:84" x14ac:dyDescent="0.25">
      <c r="A921" s="1"/>
      <c r="B921" s="5"/>
      <c r="C921" s="5"/>
      <c r="D921" s="5"/>
      <c r="E921" s="5"/>
      <c r="F921" s="18"/>
      <c r="G921" s="5"/>
      <c r="H921" s="17"/>
      <c r="I921" s="5"/>
      <c r="J921" s="5"/>
      <c r="K921" s="5"/>
      <c r="L921" s="5"/>
      <c r="M921" s="5"/>
      <c r="N921" s="5"/>
      <c r="O921" s="5"/>
      <c r="P921" s="368"/>
      <c r="Q921" s="362"/>
      <c r="R921" s="362"/>
      <c r="S921" s="362"/>
      <c r="T921" s="362"/>
      <c r="U921" s="362"/>
      <c r="V921" s="362"/>
      <c r="W921" s="362"/>
      <c r="X921" s="362"/>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6"/>
      <c r="CD921" s="6"/>
      <c r="CE921" s="6"/>
      <c r="CF921" s="6"/>
    </row>
    <row r="922" spans="1:84" x14ac:dyDescent="0.25">
      <c r="A922" s="1"/>
      <c r="B922" s="5"/>
      <c r="C922" s="5"/>
      <c r="D922" s="5"/>
      <c r="E922" s="5"/>
      <c r="F922" s="18"/>
      <c r="G922" s="5"/>
      <c r="H922" s="17"/>
      <c r="I922" s="5"/>
      <c r="J922" s="5"/>
      <c r="K922" s="5"/>
      <c r="L922" s="5"/>
      <c r="M922" s="5"/>
      <c r="N922" s="5"/>
      <c r="O922" s="5"/>
      <c r="P922" s="368"/>
      <c r="Q922" s="362"/>
      <c r="R922" s="362"/>
      <c r="S922" s="362"/>
      <c r="T922" s="362"/>
      <c r="U922" s="362"/>
      <c r="V922" s="362"/>
      <c r="W922" s="362"/>
      <c r="X922" s="362"/>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c r="CA922" s="5"/>
      <c r="CB922" s="5"/>
      <c r="CC922" s="6"/>
      <c r="CD922" s="6"/>
      <c r="CE922" s="6"/>
      <c r="CF922" s="6"/>
    </row>
    <row r="923" spans="1:84" x14ac:dyDescent="0.25">
      <c r="A923" s="1"/>
      <c r="B923" s="5"/>
      <c r="C923" s="5"/>
      <c r="D923" s="5"/>
      <c r="E923" s="5"/>
      <c r="F923" s="18"/>
      <c r="G923" s="5"/>
      <c r="H923" s="17"/>
      <c r="I923" s="5"/>
      <c r="J923" s="5"/>
      <c r="K923" s="5"/>
      <c r="L923" s="5"/>
      <c r="M923" s="5"/>
      <c r="N923" s="5"/>
      <c r="O923" s="5"/>
      <c r="P923" s="368"/>
      <c r="Q923" s="362"/>
      <c r="R923" s="362"/>
      <c r="S923" s="362"/>
      <c r="T923" s="362"/>
      <c r="U923" s="362"/>
      <c r="V923" s="362"/>
      <c r="W923" s="362"/>
      <c r="X923" s="362"/>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c r="BR923" s="5"/>
      <c r="BS923" s="5"/>
      <c r="BT923" s="5"/>
      <c r="BU923" s="5"/>
      <c r="BV923" s="5"/>
      <c r="BW923" s="5"/>
      <c r="BX923" s="5"/>
      <c r="BY923" s="5"/>
      <c r="BZ923" s="5"/>
      <c r="CA923" s="5"/>
      <c r="CB923" s="5"/>
      <c r="CC923" s="6"/>
      <c r="CD923" s="6"/>
      <c r="CE923" s="6"/>
      <c r="CF923" s="6"/>
    </row>
    <row r="924" spans="1:84" x14ac:dyDescent="0.25">
      <c r="A924" s="1"/>
      <c r="B924" s="5"/>
      <c r="C924" s="5"/>
      <c r="D924" s="5"/>
      <c r="E924" s="5"/>
      <c r="F924" s="18"/>
      <c r="G924" s="5"/>
      <c r="H924" s="17"/>
      <c r="I924" s="5"/>
      <c r="J924" s="5"/>
      <c r="K924" s="5"/>
      <c r="L924" s="5"/>
      <c r="M924" s="5"/>
      <c r="N924" s="5"/>
      <c r="O924" s="5"/>
      <c r="P924" s="368"/>
      <c r="Q924" s="362"/>
      <c r="R924" s="362"/>
      <c r="S924" s="362"/>
      <c r="T924" s="362"/>
      <c r="U924" s="362"/>
      <c r="V924" s="362"/>
      <c r="W924" s="362"/>
      <c r="X924" s="362"/>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c r="BR924" s="5"/>
      <c r="BS924" s="5"/>
      <c r="BT924" s="5"/>
      <c r="BU924" s="5"/>
      <c r="BV924" s="5"/>
      <c r="BW924" s="5"/>
      <c r="BX924" s="5"/>
      <c r="BY924" s="5"/>
      <c r="BZ924" s="5"/>
      <c r="CA924" s="5"/>
      <c r="CB924" s="5"/>
      <c r="CC924" s="6"/>
      <c r="CD924" s="6"/>
      <c r="CE924" s="6"/>
      <c r="CF924" s="6"/>
    </row>
    <row r="925" spans="1:84" x14ac:dyDescent="0.25">
      <c r="A925" s="1"/>
      <c r="B925" s="5"/>
      <c r="C925" s="5"/>
      <c r="D925" s="5"/>
      <c r="E925" s="5"/>
      <c r="F925" s="18"/>
      <c r="G925" s="5"/>
      <c r="H925" s="17"/>
      <c r="I925" s="5"/>
      <c r="J925" s="5"/>
      <c r="K925" s="5"/>
      <c r="L925" s="5"/>
      <c r="M925" s="5"/>
      <c r="N925" s="5"/>
      <c r="O925" s="5"/>
      <c r="P925" s="368"/>
      <c r="Q925" s="362"/>
      <c r="R925" s="362"/>
      <c r="S925" s="362"/>
      <c r="T925" s="362"/>
      <c r="U925" s="362"/>
      <c r="V925" s="362"/>
      <c r="W925" s="362"/>
      <c r="X925" s="362"/>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5"/>
      <c r="BV925" s="5"/>
      <c r="BW925" s="5"/>
      <c r="BX925" s="5"/>
      <c r="BY925" s="5"/>
      <c r="BZ925" s="5"/>
      <c r="CA925" s="5"/>
      <c r="CB925" s="5"/>
      <c r="CC925" s="6"/>
      <c r="CD925" s="6"/>
      <c r="CE925" s="6"/>
      <c r="CF925" s="6"/>
    </row>
    <row r="926" spans="1:84" x14ac:dyDescent="0.25">
      <c r="A926" s="1"/>
      <c r="B926" s="5"/>
      <c r="C926" s="5"/>
      <c r="D926" s="5"/>
      <c r="E926" s="5"/>
      <c r="F926" s="18"/>
      <c r="G926" s="5"/>
      <c r="H926" s="17"/>
      <c r="I926" s="5"/>
      <c r="J926" s="5"/>
      <c r="K926" s="5"/>
      <c r="L926" s="5"/>
      <c r="M926" s="5"/>
      <c r="N926" s="5"/>
      <c r="O926" s="5"/>
      <c r="P926" s="368"/>
      <c r="Q926" s="362"/>
      <c r="R926" s="362"/>
      <c r="S926" s="362"/>
      <c r="T926" s="362"/>
      <c r="U926" s="362"/>
      <c r="V926" s="362"/>
      <c r="W926" s="362"/>
      <c r="X926" s="362"/>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6"/>
      <c r="CD926" s="6"/>
      <c r="CE926" s="6"/>
      <c r="CF926" s="6"/>
    </row>
    <row r="927" spans="1:84" x14ac:dyDescent="0.25">
      <c r="A927" s="1"/>
      <c r="B927" s="5"/>
      <c r="C927" s="5"/>
      <c r="D927" s="5"/>
      <c r="E927" s="5"/>
      <c r="F927" s="18"/>
      <c r="G927" s="5"/>
      <c r="H927" s="17"/>
      <c r="I927" s="5"/>
      <c r="J927" s="5"/>
      <c r="K927" s="5"/>
      <c r="L927" s="5"/>
      <c r="M927" s="5"/>
      <c r="N927" s="5"/>
      <c r="O927" s="5"/>
      <c r="P927" s="368"/>
      <c r="Q927" s="362"/>
      <c r="R927" s="362"/>
      <c r="S927" s="362"/>
      <c r="T927" s="362"/>
      <c r="U927" s="362"/>
      <c r="V927" s="362"/>
      <c r="W927" s="362"/>
      <c r="X927" s="362"/>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6"/>
      <c r="CD927" s="6"/>
      <c r="CE927" s="6"/>
      <c r="CF927" s="6"/>
    </row>
    <row r="928" spans="1:84" x14ac:dyDescent="0.25">
      <c r="A928" s="1"/>
      <c r="B928" s="5"/>
      <c r="C928" s="5"/>
      <c r="D928" s="5"/>
      <c r="E928" s="5"/>
      <c r="F928" s="18"/>
      <c r="G928" s="5"/>
      <c r="H928" s="17"/>
      <c r="I928" s="5"/>
      <c r="J928" s="5"/>
      <c r="K928" s="5"/>
      <c r="L928" s="5"/>
      <c r="M928" s="5"/>
      <c r="N928" s="5"/>
      <c r="O928" s="5"/>
      <c r="P928" s="368"/>
      <c r="Q928" s="362"/>
      <c r="R928" s="362"/>
      <c r="S928" s="362"/>
      <c r="T928" s="362"/>
      <c r="U928" s="362"/>
      <c r="V928" s="362"/>
      <c r="W928" s="362"/>
      <c r="X928" s="362"/>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6"/>
      <c r="CD928" s="6"/>
      <c r="CE928" s="6"/>
      <c r="CF928" s="6"/>
    </row>
    <row r="929" spans="1:84" x14ac:dyDescent="0.25">
      <c r="A929" s="1"/>
      <c r="B929" s="5"/>
      <c r="C929" s="5"/>
      <c r="D929" s="5"/>
      <c r="E929" s="5"/>
      <c r="F929" s="18"/>
      <c r="G929" s="5"/>
      <c r="H929" s="17"/>
      <c r="I929" s="5"/>
      <c r="J929" s="5"/>
      <c r="K929" s="5"/>
      <c r="L929" s="5"/>
      <c r="M929" s="5"/>
      <c r="N929" s="5"/>
      <c r="O929" s="5"/>
      <c r="P929" s="368"/>
      <c r="Q929" s="362"/>
      <c r="R929" s="362"/>
      <c r="S929" s="362"/>
      <c r="T929" s="362"/>
      <c r="U929" s="362"/>
      <c r="V929" s="362"/>
      <c r="W929" s="362"/>
      <c r="X929" s="362"/>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6"/>
      <c r="CD929" s="6"/>
      <c r="CE929" s="6"/>
      <c r="CF929" s="6"/>
    </row>
    <row r="930" spans="1:84" x14ac:dyDescent="0.25">
      <c r="A930" s="1"/>
      <c r="B930" s="5"/>
      <c r="C930" s="5"/>
      <c r="D930" s="5"/>
      <c r="E930" s="5"/>
      <c r="F930" s="18"/>
      <c r="G930" s="5"/>
      <c r="H930" s="17"/>
      <c r="I930" s="5"/>
      <c r="J930" s="5"/>
      <c r="K930" s="5"/>
      <c r="L930" s="5"/>
      <c r="M930" s="5"/>
      <c r="N930" s="5"/>
      <c r="O930" s="5"/>
      <c r="P930" s="368"/>
      <c r="Q930" s="362"/>
      <c r="R930" s="362"/>
      <c r="S930" s="362"/>
      <c r="T930" s="362"/>
      <c r="U930" s="362"/>
      <c r="V930" s="362"/>
      <c r="W930" s="362"/>
      <c r="X930" s="362"/>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6"/>
      <c r="CD930" s="6"/>
      <c r="CE930" s="6"/>
      <c r="CF930" s="6"/>
    </row>
    <row r="931" spans="1:84" x14ac:dyDescent="0.25">
      <c r="A931" s="1"/>
      <c r="B931" s="5"/>
      <c r="C931" s="5"/>
      <c r="D931" s="5"/>
      <c r="E931" s="5"/>
      <c r="F931" s="18"/>
      <c r="G931" s="5"/>
      <c r="H931" s="17"/>
      <c r="I931" s="5"/>
      <c r="J931" s="5"/>
      <c r="K931" s="5"/>
      <c r="L931" s="5"/>
      <c r="M931" s="5"/>
      <c r="N931" s="5"/>
      <c r="O931" s="5"/>
      <c r="P931" s="368"/>
      <c r="Q931" s="362"/>
      <c r="R931" s="362"/>
      <c r="S931" s="362"/>
      <c r="T931" s="362"/>
      <c r="U931" s="362"/>
      <c r="V931" s="362"/>
      <c r="W931" s="362"/>
      <c r="X931" s="362"/>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6"/>
      <c r="CD931" s="6"/>
      <c r="CE931" s="6"/>
      <c r="CF931" s="6"/>
    </row>
    <row r="932" spans="1:84" x14ac:dyDescent="0.25">
      <c r="A932" s="1"/>
      <c r="B932" s="5"/>
      <c r="C932" s="5"/>
      <c r="D932" s="5"/>
      <c r="E932" s="5"/>
      <c r="F932" s="18"/>
      <c r="G932" s="5"/>
      <c r="H932" s="17"/>
      <c r="I932" s="5"/>
      <c r="J932" s="5"/>
      <c r="K932" s="5"/>
      <c r="L932" s="5"/>
      <c r="M932" s="5"/>
      <c r="N932" s="5"/>
      <c r="O932" s="5"/>
      <c r="P932" s="368"/>
      <c r="Q932" s="362"/>
      <c r="R932" s="362"/>
      <c r="S932" s="362"/>
      <c r="T932" s="362"/>
      <c r="U932" s="362"/>
      <c r="V932" s="362"/>
      <c r="W932" s="362"/>
      <c r="X932" s="362"/>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6"/>
      <c r="CD932" s="6"/>
      <c r="CE932" s="6"/>
      <c r="CF932" s="6"/>
    </row>
    <row r="933" spans="1:84" x14ac:dyDescent="0.25">
      <c r="A933" s="1"/>
      <c r="B933" s="5"/>
      <c r="C933" s="5"/>
      <c r="D933" s="5"/>
      <c r="E933" s="5"/>
      <c r="F933" s="18"/>
      <c r="G933" s="5"/>
      <c r="H933" s="17"/>
      <c r="I933" s="5"/>
      <c r="J933" s="5"/>
      <c r="K933" s="5"/>
      <c r="L933" s="5"/>
      <c r="M933" s="5"/>
      <c r="N933" s="5"/>
      <c r="O933" s="5"/>
      <c r="P933" s="368"/>
      <c r="Q933" s="362"/>
      <c r="R933" s="362"/>
      <c r="S933" s="362"/>
      <c r="T933" s="362"/>
      <c r="U933" s="362"/>
      <c r="V933" s="362"/>
      <c r="W933" s="362"/>
      <c r="X933" s="362"/>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6"/>
      <c r="CD933" s="6"/>
      <c r="CE933" s="6"/>
      <c r="CF933" s="6"/>
    </row>
    <row r="934" spans="1:84" x14ac:dyDescent="0.25">
      <c r="A934" s="1"/>
      <c r="B934" s="5"/>
      <c r="C934" s="5"/>
      <c r="D934" s="5"/>
      <c r="E934" s="5"/>
      <c r="F934" s="18"/>
      <c r="G934" s="5"/>
      <c r="H934" s="17"/>
      <c r="I934" s="5"/>
      <c r="J934" s="5"/>
      <c r="K934" s="5"/>
      <c r="L934" s="5"/>
      <c r="M934" s="5"/>
      <c r="N934" s="5"/>
      <c r="O934" s="5"/>
      <c r="P934" s="368"/>
      <c r="Q934" s="362"/>
      <c r="R934" s="362"/>
      <c r="S934" s="362"/>
      <c r="T934" s="362"/>
      <c r="U934" s="362"/>
      <c r="V934" s="362"/>
      <c r="W934" s="362"/>
      <c r="X934" s="362"/>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6"/>
      <c r="CD934" s="6"/>
      <c r="CE934" s="6"/>
      <c r="CF934" s="6"/>
    </row>
    <row r="935" spans="1:84" x14ac:dyDescent="0.25">
      <c r="A935" s="1"/>
      <c r="B935" s="5"/>
      <c r="C935" s="5"/>
      <c r="D935" s="5"/>
      <c r="E935" s="5"/>
      <c r="F935" s="18"/>
      <c r="G935" s="5"/>
      <c r="H935" s="17"/>
      <c r="I935" s="5"/>
      <c r="J935" s="5"/>
      <c r="K935" s="5"/>
      <c r="L935" s="5"/>
      <c r="M935" s="5"/>
      <c r="N935" s="5"/>
      <c r="O935" s="5"/>
      <c r="P935" s="368"/>
      <c r="Q935" s="362"/>
      <c r="R935" s="362"/>
      <c r="S935" s="362"/>
      <c r="T935" s="362"/>
      <c r="U935" s="362"/>
      <c r="V935" s="362"/>
      <c r="W935" s="362"/>
      <c r="X935" s="362"/>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c r="CA935" s="5"/>
      <c r="CB935" s="5"/>
      <c r="CC935" s="6"/>
      <c r="CD935" s="6"/>
      <c r="CE935" s="6"/>
      <c r="CF935" s="6"/>
    </row>
    <row r="936" spans="1:84" x14ac:dyDescent="0.25">
      <c r="A936" s="1"/>
      <c r="B936" s="5"/>
      <c r="C936" s="5"/>
      <c r="D936" s="5"/>
      <c r="E936" s="5"/>
      <c r="F936" s="18"/>
      <c r="G936" s="5"/>
      <c r="H936" s="17"/>
      <c r="I936" s="5"/>
      <c r="J936" s="5"/>
      <c r="K936" s="5"/>
      <c r="L936" s="5"/>
      <c r="M936" s="5"/>
      <c r="N936" s="5"/>
      <c r="O936" s="5"/>
      <c r="P936" s="368"/>
      <c r="Q936" s="362"/>
      <c r="R936" s="362"/>
      <c r="S936" s="362"/>
      <c r="T936" s="362"/>
      <c r="U936" s="362"/>
      <c r="V936" s="362"/>
      <c r="W936" s="362"/>
      <c r="X936" s="362"/>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6"/>
      <c r="CD936" s="6"/>
      <c r="CE936" s="6"/>
      <c r="CF936" s="6"/>
    </row>
    <row r="937" spans="1:84" x14ac:dyDescent="0.25">
      <c r="A937" s="1"/>
      <c r="B937" s="5"/>
      <c r="C937" s="5"/>
      <c r="D937" s="5"/>
      <c r="E937" s="5"/>
      <c r="F937" s="18"/>
      <c r="G937" s="5"/>
      <c r="H937" s="17"/>
      <c r="I937" s="5"/>
      <c r="J937" s="5"/>
      <c r="K937" s="5"/>
      <c r="L937" s="5"/>
      <c r="M937" s="5"/>
      <c r="N937" s="5"/>
      <c r="O937" s="5"/>
      <c r="P937" s="368"/>
      <c r="Q937" s="362"/>
      <c r="R937" s="362"/>
      <c r="S937" s="362"/>
      <c r="T937" s="362"/>
      <c r="U937" s="362"/>
      <c r="V937" s="362"/>
      <c r="W937" s="362"/>
      <c r="X937" s="362"/>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6"/>
      <c r="CD937" s="6"/>
      <c r="CE937" s="6"/>
      <c r="CF937" s="6"/>
    </row>
    <row r="938" spans="1:84" x14ac:dyDescent="0.25">
      <c r="A938" s="1"/>
      <c r="B938" s="5"/>
      <c r="C938" s="5"/>
      <c r="D938" s="5"/>
      <c r="E938" s="5"/>
      <c r="F938" s="18"/>
      <c r="G938" s="5"/>
      <c r="H938" s="17"/>
      <c r="I938" s="5"/>
      <c r="J938" s="5"/>
      <c r="K938" s="5"/>
      <c r="L938" s="5"/>
      <c r="M938" s="5"/>
      <c r="N938" s="5"/>
      <c r="O938" s="5"/>
      <c r="P938" s="368"/>
      <c r="Q938" s="362"/>
      <c r="R938" s="362"/>
      <c r="S938" s="362"/>
      <c r="T938" s="362"/>
      <c r="U938" s="362"/>
      <c r="V938" s="362"/>
      <c r="W938" s="362"/>
      <c r="X938" s="362"/>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6"/>
      <c r="CD938" s="6"/>
      <c r="CE938" s="6"/>
      <c r="CF938" s="6"/>
    </row>
    <row r="939" spans="1:84" x14ac:dyDescent="0.25">
      <c r="A939" s="1"/>
      <c r="B939" s="5"/>
      <c r="C939" s="5"/>
      <c r="D939" s="5"/>
      <c r="E939" s="5"/>
      <c r="F939" s="18"/>
      <c r="G939" s="5"/>
      <c r="H939" s="17"/>
      <c r="I939" s="5"/>
      <c r="J939" s="5"/>
      <c r="K939" s="5"/>
      <c r="L939" s="5"/>
      <c r="M939" s="5"/>
      <c r="N939" s="5"/>
      <c r="O939" s="5"/>
      <c r="P939" s="368"/>
      <c r="Q939" s="362"/>
      <c r="R939" s="362"/>
      <c r="S939" s="362"/>
      <c r="T939" s="362"/>
      <c r="U939" s="362"/>
      <c r="V939" s="362"/>
      <c r="W939" s="362"/>
      <c r="X939" s="362"/>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6"/>
      <c r="CD939" s="6"/>
      <c r="CE939" s="6"/>
      <c r="CF939" s="6"/>
    </row>
    <row r="940" spans="1:84" x14ac:dyDescent="0.25">
      <c r="A940" s="1"/>
      <c r="B940" s="5"/>
      <c r="C940" s="5"/>
      <c r="D940" s="5"/>
      <c r="E940" s="5"/>
      <c r="F940" s="18"/>
      <c r="G940" s="5"/>
      <c r="H940" s="17"/>
      <c r="I940" s="5"/>
      <c r="J940" s="5"/>
      <c r="K940" s="5"/>
      <c r="L940" s="5"/>
      <c r="M940" s="5"/>
      <c r="N940" s="5"/>
      <c r="O940" s="5"/>
      <c r="P940" s="368"/>
      <c r="Q940" s="362"/>
      <c r="R940" s="362"/>
      <c r="S940" s="362"/>
      <c r="T940" s="362"/>
      <c r="U940" s="362"/>
      <c r="V940" s="362"/>
      <c r="W940" s="362"/>
      <c r="X940" s="362"/>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6"/>
      <c r="CD940" s="6"/>
      <c r="CE940" s="6"/>
      <c r="CF940" s="6"/>
    </row>
    <row r="941" spans="1:84" x14ac:dyDescent="0.25">
      <c r="A941" s="1"/>
      <c r="B941" s="5"/>
      <c r="C941" s="5"/>
      <c r="D941" s="5"/>
      <c r="E941" s="5"/>
      <c r="F941" s="18"/>
      <c r="G941" s="5"/>
      <c r="H941" s="17"/>
      <c r="I941" s="5"/>
      <c r="J941" s="5"/>
      <c r="K941" s="5"/>
      <c r="L941" s="5"/>
      <c r="M941" s="5"/>
      <c r="N941" s="5"/>
      <c r="O941" s="5"/>
      <c r="P941" s="368"/>
      <c r="Q941" s="362"/>
      <c r="R941" s="362"/>
      <c r="S941" s="362"/>
      <c r="T941" s="362"/>
      <c r="U941" s="362"/>
      <c r="V941" s="362"/>
      <c r="W941" s="362"/>
      <c r="X941" s="362"/>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6"/>
      <c r="CD941" s="6"/>
      <c r="CE941" s="6"/>
      <c r="CF941" s="6"/>
    </row>
    <row r="942" spans="1:84" x14ac:dyDescent="0.25">
      <c r="A942" s="1"/>
      <c r="B942" s="5"/>
      <c r="C942" s="5"/>
      <c r="D942" s="5"/>
      <c r="E942" s="5"/>
      <c r="F942" s="18"/>
      <c r="G942" s="5"/>
      <c r="H942" s="17"/>
      <c r="I942" s="5"/>
      <c r="J942" s="5"/>
      <c r="K942" s="5"/>
      <c r="L942" s="5"/>
      <c r="M942" s="5"/>
      <c r="N942" s="5"/>
      <c r="O942" s="5"/>
      <c r="P942" s="368"/>
      <c r="Q942" s="362"/>
      <c r="R942" s="362"/>
      <c r="S942" s="362"/>
      <c r="T942" s="362"/>
      <c r="U942" s="362"/>
      <c r="V942" s="362"/>
      <c r="W942" s="362"/>
      <c r="X942" s="362"/>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6"/>
      <c r="CD942" s="6"/>
      <c r="CE942" s="6"/>
      <c r="CF942" s="6"/>
    </row>
    <row r="943" spans="1:84" x14ac:dyDescent="0.25">
      <c r="A943" s="1"/>
      <c r="B943" s="5"/>
      <c r="C943" s="5"/>
      <c r="D943" s="5"/>
      <c r="E943" s="5"/>
      <c r="F943" s="18"/>
      <c r="G943" s="5"/>
      <c r="H943" s="17"/>
      <c r="I943" s="5"/>
      <c r="J943" s="5"/>
      <c r="K943" s="5"/>
      <c r="L943" s="5"/>
      <c r="M943" s="5"/>
      <c r="N943" s="5"/>
      <c r="O943" s="5"/>
      <c r="P943" s="368"/>
      <c r="Q943" s="362"/>
      <c r="R943" s="362"/>
      <c r="S943" s="362"/>
      <c r="T943" s="362"/>
      <c r="U943" s="362"/>
      <c r="V943" s="362"/>
      <c r="W943" s="362"/>
      <c r="X943" s="362"/>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c r="CA943" s="5"/>
      <c r="CB943" s="5"/>
      <c r="CC943" s="6"/>
      <c r="CD943" s="6"/>
      <c r="CE943" s="6"/>
      <c r="CF943" s="6"/>
    </row>
    <row r="944" spans="1:84" x14ac:dyDescent="0.25">
      <c r="A944" s="1"/>
      <c r="B944" s="5"/>
      <c r="C944" s="5"/>
      <c r="D944" s="5"/>
      <c r="E944" s="5"/>
      <c r="F944" s="18"/>
      <c r="G944" s="5"/>
      <c r="H944" s="17"/>
      <c r="I944" s="5"/>
      <c r="J944" s="5"/>
      <c r="K944" s="5"/>
      <c r="L944" s="5"/>
      <c r="M944" s="5"/>
      <c r="N944" s="5"/>
      <c r="O944" s="5"/>
      <c r="P944" s="368"/>
      <c r="Q944" s="362"/>
      <c r="R944" s="362"/>
      <c r="S944" s="362"/>
      <c r="T944" s="362"/>
      <c r="U944" s="362"/>
      <c r="V944" s="362"/>
      <c r="W944" s="362"/>
      <c r="X944" s="362"/>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5"/>
      <c r="BV944" s="5"/>
      <c r="BW944" s="5"/>
      <c r="BX944" s="5"/>
      <c r="BY944" s="5"/>
      <c r="BZ944" s="5"/>
      <c r="CA944" s="5"/>
      <c r="CB944" s="5"/>
      <c r="CC944" s="6"/>
      <c r="CD944" s="6"/>
      <c r="CE944" s="6"/>
      <c r="CF944" s="6"/>
    </row>
    <row r="945" spans="1:84" x14ac:dyDescent="0.25">
      <c r="A945" s="1"/>
      <c r="B945" s="5"/>
      <c r="C945" s="5"/>
      <c r="D945" s="5"/>
      <c r="E945" s="5"/>
      <c r="F945" s="18"/>
      <c r="G945" s="5"/>
      <c r="H945" s="17"/>
      <c r="I945" s="5"/>
      <c r="J945" s="5"/>
      <c r="K945" s="5"/>
      <c r="L945" s="5"/>
      <c r="M945" s="5"/>
      <c r="N945" s="5"/>
      <c r="O945" s="5"/>
      <c r="P945" s="368"/>
      <c r="Q945" s="362"/>
      <c r="R945" s="362"/>
      <c r="S945" s="362"/>
      <c r="T945" s="362"/>
      <c r="U945" s="362"/>
      <c r="V945" s="362"/>
      <c r="W945" s="362"/>
      <c r="X945" s="362"/>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6"/>
      <c r="CD945" s="6"/>
      <c r="CE945" s="6"/>
      <c r="CF945" s="6"/>
    </row>
    <row r="946" spans="1:84" x14ac:dyDescent="0.25">
      <c r="A946" s="1"/>
      <c r="B946" s="5"/>
      <c r="C946" s="5"/>
      <c r="D946" s="5"/>
      <c r="E946" s="5"/>
      <c r="F946" s="18"/>
      <c r="G946" s="5"/>
      <c r="H946" s="17"/>
      <c r="I946" s="5"/>
      <c r="J946" s="5"/>
      <c r="K946" s="5"/>
      <c r="L946" s="5"/>
      <c r="M946" s="5"/>
      <c r="N946" s="5"/>
      <c r="O946" s="5"/>
      <c r="P946" s="368"/>
      <c r="Q946" s="362"/>
      <c r="R946" s="362"/>
      <c r="S946" s="362"/>
      <c r="T946" s="362"/>
      <c r="U946" s="362"/>
      <c r="V946" s="362"/>
      <c r="W946" s="362"/>
      <c r="X946" s="362"/>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6"/>
      <c r="CD946" s="6"/>
      <c r="CE946" s="6"/>
      <c r="CF946" s="6"/>
    </row>
    <row r="947" spans="1:84" x14ac:dyDescent="0.25">
      <c r="A947" s="1"/>
      <c r="B947" s="5"/>
      <c r="C947" s="5"/>
      <c r="D947" s="5"/>
      <c r="E947" s="5"/>
      <c r="F947" s="18"/>
      <c r="G947" s="5"/>
      <c r="H947" s="17"/>
      <c r="I947" s="5"/>
      <c r="J947" s="5"/>
      <c r="K947" s="5"/>
      <c r="L947" s="5"/>
      <c r="M947" s="5"/>
      <c r="N947" s="5"/>
      <c r="O947" s="5"/>
      <c r="P947" s="368"/>
      <c r="Q947" s="362"/>
      <c r="R947" s="362"/>
      <c r="S947" s="362"/>
      <c r="T947" s="362"/>
      <c r="U947" s="362"/>
      <c r="V947" s="362"/>
      <c r="W947" s="362"/>
      <c r="X947" s="362"/>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6"/>
      <c r="CD947" s="6"/>
      <c r="CE947" s="6"/>
      <c r="CF947" s="6"/>
    </row>
    <row r="948" spans="1:84" x14ac:dyDescent="0.25">
      <c r="A948" s="1"/>
      <c r="B948" s="5"/>
      <c r="C948" s="5"/>
      <c r="D948" s="5"/>
      <c r="E948" s="5"/>
      <c r="F948" s="18"/>
      <c r="G948" s="5"/>
      <c r="H948" s="17"/>
      <c r="I948" s="5"/>
      <c r="J948" s="5"/>
      <c r="K948" s="5"/>
      <c r="L948" s="5"/>
      <c r="M948" s="5"/>
      <c r="N948" s="5"/>
      <c r="O948" s="5"/>
      <c r="P948" s="368"/>
      <c r="Q948" s="362"/>
      <c r="R948" s="362"/>
      <c r="S948" s="362"/>
      <c r="T948" s="362"/>
      <c r="U948" s="362"/>
      <c r="V948" s="362"/>
      <c r="W948" s="362"/>
      <c r="X948" s="362"/>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6"/>
      <c r="CD948" s="6"/>
      <c r="CE948" s="6"/>
      <c r="CF948" s="6"/>
    </row>
    <row r="949" spans="1:84" x14ac:dyDescent="0.25">
      <c r="A949" s="1"/>
      <c r="B949" s="5"/>
      <c r="C949" s="5"/>
      <c r="D949" s="5"/>
      <c r="E949" s="5"/>
      <c r="F949" s="18"/>
      <c r="G949" s="5"/>
      <c r="H949" s="17"/>
      <c r="I949" s="5"/>
      <c r="J949" s="5"/>
      <c r="K949" s="5"/>
      <c r="L949" s="5"/>
      <c r="M949" s="5"/>
      <c r="N949" s="5"/>
      <c r="O949" s="5"/>
      <c r="P949" s="368"/>
      <c r="Q949" s="362"/>
      <c r="R949" s="362"/>
      <c r="S949" s="362"/>
      <c r="T949" s="362"/>
      <c r="U949" s="362"/>
      <c r="V949" s="362"/>
      <c r="W949" s="362"/>
      <c r="X949" s="362"/>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6"/>
      <c r="CD949" s="6"/>
      <c r="CE949" s="6"/>
      <c r="CF949" s="6"/>
    </row>
    <row r="950" spans="1:84" x14ac:dyDescent="0.25">
      <c r="A950" s="1"/>
      <c r="B950" s="5"/>
      <c r="C950" s="5"/>
      <c r="D950" s="5"/>
      <c r="E950" s="5"/>
      <c r="F950" s="18"/>
      <c r="G950" s="5"/>
      <c r="H950" s="17"/>
      <c r="I950" s="5"/>
      <c r="J950" s="5"/>
      <c r="K950" s="5"/>
      <c r="L950" s="5"/>
      <c r="M950" s="5"/>
      <c r="N950" s="5"/>
      <c r="O950" s="5"/>
      <c r="P950" s="368"/>
      <c r="Q950" s="362"/>
      <c r="R950" s="362"/>
      <c r="S950" s="362"/>
      <c r="T950" s="362"/>
      <c r="U950" s="362"/>
      <c r="V950" s="362"/>
      <c r="W950" s="362"/>
      <c r="X950" s="362"/>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6"/>
      <c r="CD950" s="6"/>
      <c r="CE950" s="6"/>
      <c r="CF950" s="6"/>
    </row>
    <row r="951" spans="1:84" x14ac:dyDescent="0.25">
      <c r="A951" s="1"/>
      <c r="B951" s="5"/>
      <c r="C951" s="5"/>
      <c r="D951" s="5"/>
      <c r="E951" s="5"/>
      <c r="F951" s="18"/>
      <c r="G951" s="5"/>
      <c r="H951" s="17"/>
      <c r="I951" s="5"/>
      <c r="J951" s="5"/>
      <c r="K951" s="5"/>
      <c r="L951" s="5"/>
      <c r="M951" s="5"/>
      <c r="N951" s="5"/>
      <c r="O951" s="5"/>
      <c r="P951" s="368"/>
      <c r="Q951" s="362"/>
      <c r="R951" s="362"/>
      <c r="S951" s="362"/>
      <c r="T951" s="362"/>
      <c r="U951" s="362"/>
      <c r="V951" s="362"/>
      <c r="W951" s="362"/>
      <c r="X951" s="362"/>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6"/>
      <c r="CD951" s="6"/>
      <c r="CE951" s="6"/>
      <c r="CF951" s="6"/>
    </row>
    <row r="952" spans="1:84" x14ac:dyDescent="0.25">
      <c r="A952" s="1"/>
      <c r="B952" s="5"/>
      <c r="C952" s="5"/>
      <c r="D952" s="5"/>
      <c r="E952" s="5"/>
      <c r="F952" s="18"/>
      <c r="G952" s="5"/>
      <c r="H952" s="17"/>
      <c r="I952" s="5"/>
      <c r="J952" s="5"/>
      <c r="K952" s="5"/>
      <c r="L952" s="5"/>
      <c r="M952" s="5"/>
      <c r="N952" s="5"/>
      <c r="O952" s="5"/>
      <c r="P952" s="368"/>
      <c r="Q952" s="362"/>
      <c r="R952" s="362"/>
      <c r="S952" s="362"/>
      <c r="T952" s="362"/>
      <c r="U952" s="362"/>
      <c r="V952" s="362"/>
      <c r="W952" s="362"/>
      <c r="X952" s="362"/>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5"/>
      <c r="CB952" s="5"/>
      <c r="CC952" s="6"/>
      <c r="CD952" s="6"/>
      <c r="CE952" s="6"/>
      <c r="CF952" s="6"/>
    </row>
    <row r="953" spans="1:84" x14ac:dyDescent="0.25">
      <c r="A953" s="1"/>
      <c r="B953" s="5"/>
      <c r="C953" s="5"/>
      <c r="D953" s="5"/>
      <c r="E953" s="5"/>
      <c r="F953" s="18"/>
      <c r="G953" s="5"/>
      <c r="H953" s="17"/>
      <c r="I953" s="5"/>
      <c r="J953" s="5"/>
      <c r="K953" s="5"/>
      <c r="L953" s="5"/>
      <c r="M953" s="5"/>
      <c r="N953" s="5"/>
      <c r="O953" s="5"/>
      <c r="P953" s="368"/>
      <c r="Q953" s="362"/>
      <c r="R953" s="362"/>
      <c r="S953" s="362"/>
      <c r="T953" s="362"/>
      <c r="U953" s="362"/>
      <c r="V953" s="362"/>
      <c r="W953" s="362"/>
      <c r="X953" s="362"/>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Q953" s="5"/>
      <c r="BR953" s="5"/>
      <c r="BS953" s="5"/>
      <c r="BT953" s="5"/>
      <c r="BU953" s="5"/>
      <c r="BV953" s="5"/>
      <c r="BW953" s="5"/>
      <c r="BX953" s="5"/>
      <c r="BY953" s="5"/>
      <c r="BZ953" s="5"/>
      <c r="CA953" s="5"/>
      <c r="CB953" s="5"/>
      <c r="CC953" s="6"/>
      <c r="CD953" s="6"/>
      <c r="CE953" s="6"/>
      <c r="CF953" s="6"/>
    </row>
    <row r="954" spans="1:84" x14ac:dyDescent="0.25">
      <c r="A954" s="1"/>
      <c r="B954" s="5"/>
      <c r="C954" s="5"/>
      <c r="D954" s="5"/>
      <c r="E954" s="5"/>
      <c r="F954" s="18"/>
      <c r="G954" s="5"/>
      <c r="H954" s="17"/>
      <c r="I954" s="5"/>
      <c r="J954" s="5"/>
      <c r="K954" s="5"/>
      <c r="L954" s="5"/>
      <c r="M954" s="5"/>
      <c r="N954" s="5"/>
      <c r="O954" s="5"/>
      <c r="P954" s="368"/>
      <c r="Q954" s="362"/>
      <c r="R954" s="362"/>
      <c r="S954" s="362"/>
      <c r="T954" s="362"/>
      <c r="U954" s="362"/>
      <c r="V954" s="362"/>
      <c r="W954" s="362"/>
      <c r="X954" s="362"/>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Q954" s="5"/>
      <c r="BR954" s="5"/>
      <c r="BS954" s="5"/>
      <c r="BT954" s="5"/>
      <c r="BU954" s="5"/>
      <c r="BV954" s="5"/>
      <c r="BW954" s="5"/>
      <c r="BX954" s="5"/>
      <c r="BY954" s="5"/>
      <c r="BZ954" s="5"/>
      <c r="CA954" s="5"/>
      <c r="CB954" s="5"/>
      <c r="CC954" s="6"/>
      <c r="CD954" s="6"/>
      <c r="CE954" s="6"/>
      <c r="CF954" s="6"/>
    </row>
    <row r="955" spans="1:84" x14ac:dyDescent="0.25">
      <c r="A955" s="1"/>
      <c r="B955" s="5"/>
      <c r="C955" s="5"/>
      <c r="D955" s="5"/>
      <c r="E955" s="5"/>
      <c r="F955" s="18"/>
      <c r="G955" s="5"/>
      <c r="H955" s="17"/>
      <c r="I955" s="5"/>
      <c r="J955" s="5"/>
      <c r="K955" s="5"/>
      <c r="L955" s="5"/>
      <c r="M955" s="5"/>
      <c r="N955" s="5"/>
      <c r="O955" s="5"/>
      <c r="P955" s="368"/>
      <c r="Q955" s="362"/>
      <c r="R955" s="362"/>
      <c r="S955" s="362"/>
      <c r="T955" s="362"/>
      <c r="U955" s="362"/>
      <c r="V955" s="362"/>
      <c r="W955" s="362"/>
      <c r="X955" s="362"/>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5"/>
      <c r="BO955" s="5"/>
      <c r="BP955" s="5"/>
      <c r="BQ955" s="5"/>
      <c r="BR955" s="5"/>
      <c r="BS955" s="5"/>
      <c r="BT955" s="5"/>
      <c r="BU955" s="5"/>
      <c r="BV955" s="5"/>
      <c r="BW955" s="5"/>
      <c r="BX955" s="5"/>
      <c r="BY955" s="5"/>
      <c r="BZ955" s="5"/>
      <c r="CA955" s="5"/>
      <c r="CB955" s="5"/>
      <c r="CC955" s="6"/>
      <c r="CD955" s="6"/>
      <c r="CE955" s="6"/>
      <c r="CF955" s="6"/>
    </row>
    <row r="956" spans="1:84" x14ac:dyDescent="0.25">
      <c r="A956" s="1"/>
      <c r="B956" s="5"/>
      <c r="C956" s="5"/>
      <c r="D956" s="5"/>
      <c r="E956" s="5"/>
      <c r="F956" s="18"/>
      <c r="G956" s="5"/>
      <c r="H956" s="17"/>
      <c r="I956" s="5"/>
      <c r="J956" s="5"/>
      <c r="K956" s="5"/>
      <c r="L956" s="5"/>
      <c r="M956" s="5"/>
      <c r="N956" s="5"/>
      <c r="O956" s="5"/>
      <c r="P956" s="368"/>
      <c r="Q956" s="362"/>
      <c r="R956" s="362"/>
      <c r="S956" s="362"/>
      <c r="T956" s="362"/>
      <c r="U956" s="362"/>
      <c r="V956" s="362"/>
      <c r="W956" s="362"/>
      <c r="X956" s="362"/>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Q956" s="5"/>
      <c r="BR956" s="5"/>
      <c r="BS956" s="5"/>
      <c r="BT956" s="5"/>
      <c r="BU956" s="5"/>
      <c r="BV956" s="5"/>
      <c r="BW956" s="5"/>
      <c r="BX956" s="5"/>
      <c r="BY956" s="5"/>
      <c r="BZ956" s="5"/>
      <c r="CA956" s="5"/>
      <c r="CB956" s="5"/>
      <c r="CC956" s="6"/>
      <c r="CD956" s="6"/>
      <c r="CE956" s="6"/>
      <c r="CF956" s="6"/>
    </row>
    <row r="957" spans="1:84" x14ac:dyDescent="0.25">
      <c r="A957" s="1"/>
      <c r="B957" s="5"/>
      <c r="C957" s="5"/>
      <c r="D957" s="5"/>
      <c r="E957" s="5"/>
      <c r="F957" s="18"/>
      <c r="G957" s="5"/>
      <c r="H957" s="17"/>
      <c r="I957" s="5"/>
      <c r="J957" s="5"/>
      <c r="K957" s="5"/>
      <c r="L957" s="5"/>
      <c r="M957" s="5"/>
      <c r="N957" s="5"/>
      <c r="O957" s="5"/>
      <c r="P957" s="368"/>
      <c r="Q957" s="362"/>
      <c r="R957" s="362"/>
      <c r="S957" s="362"/>
      <c r="T957" s="362"/>
      <c r="U957" s="362"/>
      <c r="V957" s="362"/>
      <c r="W957" s="362"/>
      <c r="X957" s="362"/>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5"/>
      <c r="BN957" s="5"/>
      <c r="BO957" s="5"/>
      <c r="BP957" s="5"/>
      <c r="BQ957" s="5"/>
      <c r="BR957" s="5"/>
      <c r="BS957" s="5"/>
      <c r="BT957" s="5"/>
      <c r="BU957" s="5"/>
      <c r="BV957" s="5"/>
      <c r="BW957" s="5"/>
      <c r="BX957" s="5"/>
      <c r="BY957" s="5"/>
      <c r="BZ957" s="5"/>
      <c r="CA957" s="5"/>
      <c r="CB957" s="5"/>
      <c r="CC957" s="6"/>
      <c r="CD957" s="6"/>
      <c r="CE957" s="6"/>
      <c r="CF957" s="6"/>
    </row>
    <row r="958" spans="1:84" x14ac:dyDescent="0.25">
      <c r="A958" s="1"/>
      <c r="B958" s="5"/>
      <c r="C958" s="5"/>
      <c r="D958" s="5"/>
      <c r="E958" s="5"/>
      <c r="F958" s="18"/>
      <c r="G958" s="5"/>
      <c r="H958" s="17"/>
      <c r="I958" s="5"/>
      <c r="J958" s="5"/>
      <c r="K958" s="5"/>
      <c r="L958" s="5"/>
      <c r="M958" s="5"/>
      <c r="N958" s="5"/>
      <c r="O958" s="5"/>
      <c r="P958" s="368"/>
      <c r="Q958" s="362"/>
      <c r="R958" s="362"/>
      <c r="S958" s="362"/>
      <c r="T958" s="362"/>
      <c r="U958" s="362"/>
      <c r="V958" s="362"/>
      <c r="W958" s="362"/>
      <c r="X958" s="362"/>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5"/>
      <c r="BN958" s="5"/>
      <c r="BO958" s="5"/>
      <c r="BP958" s="5"/>
      <c r="BQ958" s="5"/>
      <c r="BR958" s="5"/>
      <c r="BS958" s="5"/>
      <c r="BT958" s="5"/>
      <c r="BU958" s="5"/>
      <c r="BV958" s="5"/>
      <c r="BW958" s="5"/>
      <c r="BX958" s="5"/>
      <c r="BY958" s="5"/>
      <c r="BZ958" s="5"/>
      <c r="CA958" s="5"/>
      <c r="CB958" s="5"/>
      <c r="CC958" s="6"/>
      <c r="CD958" s="6"/>
      <c r="CE958" s="6"/>
      <c r="CF958" s="6"/>
    </row>
    <row r="959" spans="1:84" x14ac:dyDescent="0.25">
      <c r="A959" s="1"/>
      <c r="B959" s="5"/>
      <c r="C959" s="5"/>
      <c r="D959" s="5"/>
      <c r="E959" s="5"/>
      <c r="F959" s="18"/>
      <c r="G959" s="5"/>
      <c r="H959" s="17"/>
      <c r="I959" s="5"/>
      <c r="J959" s="5"/>
      <c r="K959" s="5"/>
      <c r="L959" s="5"/>
      <c r="M959" s="5"/>
      <c r="N959" s="5"/>
      <c r="O959" s="5"/>
      <c r="P959" s="368"/>
      <c r="Q959" s="362"/>
      <c r="R959" s="362"/>
      <c r="S959" s="362"/>
      <c r="T959" s="362"/>
      <c r="U959" s="362"/>
      <c r="V959" s="362"/>
      <c r="W959" s="362"/>
      <c r="X959" s="362"/>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5"/>
      <c r="BN959" s="5"/>
      <c r="BO959" s="5"/>
      <c r="BP959" s="5"/>
      <c r="BQ959" s="5"/>
      <c r="BR959" s="5"/>
      <c r="BS959" s="5"/>
      <c r="BT959" s="5"/>
      <c r="BU959" s="5"/>
      <c r="BV959" s="5"/>
      <c r="BW959" s="5"/>
      <c r="BX959" s="5"/>
      <c r="BY959" s="5"/>
      <c r="BZ959" s="5"/>
      <c r="CA959" s="5"/>
      <c r="CB959" s="5"/>
      <c r="CC959" s="6"/>
      <c r="CD959" s="6"/>
      <c r="CE959" s="6"/>
      <c r="CF959" s="6"/>
    </row>
    <row r="960" spans="1:84" x14ac:dyDescent="0.25">
      <c r="A960" s="1"/>
      <c r="B960" s="5"/>
      <c r="C960" s="5"/>
      <c r="D960" s="5"/>
      <c r="E960" s="5"/>
      <c r="F960" s="18"/>
      <c r="G960" s="5"/>
      <c r="H960" s="17"/>
      <c r="I960" s="5"/>
      <c r="J960" s="5"/>
      <c r="K960" s="5"/>
      <c r="L960" s="5"/>
      <c r="M960" s="5"/>
      <c r="N960" s="5"/>
      <c r="O960" s="5"/>
      <c r="P960" s="368"/>
      <c r="Q960" s="362"/>
      <c r="R960" s="362"/>
      <c r="S960" s="362"/>
      <c r="T960" s="362"/>
      <c r="U960" s="362"/>
      <c r="V960" s="362"/>
      <c r="W960" s="362"/>
      <c r="X960" s="362"/>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5"/>
      <c r="BO960" s="5"/>
      <c r="BP960" s="5"/>
      <c r="BQ960" s="5"/>
      <c r="BR960" s="5"/>
      <c r="BS960" s="5"/>
      <c r="BT960" s="5"/>
      <c r="BU960" s="5"/>
      <c r="BV960" s="5"/>
      <c r="BW960" s="5"/>
      <c r="BX960" s="5"/>
      <c r="BY960" s="5"/>
      <c r="BZ960" s="5"/>
      <c r="CA960" s="5"/>
      <c r="CB960" s="5"/>
      <c r="CC960" s="6"/>
      <c r="CD960" s="6"/>
      <c r="CE960" s="6"/>
      <c r="CF960" s="6"/>
    </row>
    <row r="961" spans="1:84" x14ac:dyDescent="0.25">
      <c r="A961" s="1"/>
      <c r="B961" s="5"/>
      <c r="C961" s="5"/>
      <c r="D961" s="5"/>
      <c r="E961" s="5"/>
      <c r="F961" s="18"/>
      <c r="G961" s="5"/>
      <c r="H961" s="17"/>
      <c r="I961" s="5"/>
      <c r="J961" s="5"/>
      <c r="K961" s="5"/>
      <c r="L961" s="5"/>
      <c r="M961" s="5"/>
      <c r="N961" s="5"/>
      <c r="O961" s="5"/>
      <c r="P961" s="368"/>
      <c r="Q961" s="362"/>
      <c r="R961" s="362"/>
      <c r="S961" s="362"/>
      <c r="T961" s="362"/>
      <c r="U961" s="362"/>
      <c r="V961" s="362"/>
      <c r="W961" s="362"/>
      <c r="X961" s="362"/>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5"/>
      <c r="BN961" s="5"/>
      <c r="BO961" s="5"/>
      <c r="BP961" s="5"/>
      <c r="BQ961" s="5"/>
      <c r="BR961" s="5"/>
      <c r="BS961" s="5"/>
      <c r="BT961" s="5"/>
      <c r="BU961" s="5"/>
      <c r="BV961" s="5"/>
      <c r="BW961" s="5"/>
      <c r="BX961" s="5"/>
      <c r="BY961" s="5"/>
      <c r="BZ961" s="5"/>
      <c r="CA961" s="5"/>
      <c r="CB961" s="5"/>
      <c r="CC961" s="6"/>
      <c r="CD961" s="6"/>
      <c r="CE961" s="6"/>
      <c r="CF961" s="6"/>
    </row>
    <row r="962" spans="1:84" x14ac:dyDescent="0.25">
      <c r="A962" s="1"/>
      <c r="B962" s="5"/>
      <c r="C962" s="5"/>
      <c r="D962" s="5"/>
      <c r="E962" s="5"/>
      <c r="F962" s="18"/>
      <c r="G962" s="5"/>
      <c r="H962" s="17"/>
      <c r="I962" s="5"/>
      <c r="J962" s="5"/>
      <c r="K962" s="5"/>
      <c r="L962" s="5"/>
      <c r="M962" s="5"/>
      <c r="N962" s="5"/>
      <c r="O962" s="5"/>
      <c r="P962" s="368"/>
      <c r="Q962" s="362"/>
      <c r="R962" s="362"/>
      <c r="S962" s="362"/>
      <c r="T962" s="362"/>
      <c r="U962" s="362"/>
      <c r="V962" s="362"/>
      <c r="W962" s="362"/>
      <c r="X962" s="362"/>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c r="BK962" s="5"/>
      <c r="BL962" s="5"/>
      <c r="BM962" s="5"/>
      <c r="BN962" s="5"/>
      <c r="BO962" s="5"/>
      <c r="BP962" s="5"/>
      <c r="BQ962" s="5"/>
      <c r="BR962" s="5"/>
      <c r="BS962" s="5"/>
      <c r="BT962" s="5"/>
      <c r="BU962" s="5"/>
      <c r="BV962" s="5"/>
      <c r="BW962" s="5"/>
      <c r="BX962" s="5"/>
      <c r="BY962" s="5"/>
      <c r="BZ962" s="5"/>
      <c r="CA962" s="5"/>
      <c r="CB962" s="5"/>
      <c r="CC962" s="6"/>
      <c r="CD962" s="6"/>
      <c r="CE962" s="6"/>
      <c r="CF962" s="6"/>
    </row>
    <row r="963" spans="1:84" x14ac:dyDescent="0.25">
      <c r="A963" s="1"/>
      <c r="B963" s="5"/>
      <c r="C963" s="5"/>
      <c r="D963" s="5"/>
      <c r="E963" s="5"/>
      <c r="F963" s="18"/>
      <c r="G963" s="5"/>
      <c r="H963" s="17"/>
      <c r="I963" s="5"/>
      <c r="J963" s="5"/>
      <c r="K963" s="5"/>
      <c r="L963" s="5"/>
      <c r="M963" s="5"/>
      <c r="N963" s="5"/>
      <c r="O963" s="5"/>
      <c r="P963" s="368"/>
      <c r="Q963" s="362"/>
      <c r="R963" s="362"/>
      <c r="S963" s="362"/>
      <c r="T963" s="362"/>
      <c r="U963" s="362"/>
      <c r="V963" s="362"/>
      <c r="W963" s="362"/>
      <c r="X963" s="362"/>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5"/>
      <c r="BN963" s="5"/>
      <c r="BO963" s="5"/>
      <c r="BP963" s="5"/>
      <c r="BQ963" s="5"/>
      <c r="BR963" s="5"/>
      <c r="BS963" s="5"/>
      <c r="BT963" s="5"/>
      <c r="BU963" s="5"/>
      <c r="BV963" s="5"/>
      <c r="BW963" s="5"/>
      <c r="BX963" s="5"/>
      <c r="BY963" s="5"/>
      <c r="BZ963" s="5"/>
      <c r="CA963" s="5"/>
      <c r="CB963" s="5"/>
      <c r="CC963" s="6"/>
      <c r="CD963" s="6"/>
      <c r="CE963" s="6"/>
      <c r="CF963" s="6"/>
    </row>
    <row r="964" spans="1:84" x14ac:dyDescent="0.25">
      <c r="A964" s="1"/>
      <c r="B964" s="5"/>
      <c r="C964" s="5"/>
      <c r="D964" s="5"/>
      <c r="E964" s="5"/>
      <c r="F964" s="18"/>
      <c r="G964" s="5"/>
      <c r="H964" s="17"/>
      <c r="I964" s="5"/>
      <c r="J964" s="5"/>
      <c r="K964" s="5"/>
      <c r="L964" s="5"/>
      <c r="M964" s="5"/>
      <c r="N964" s="5"/>
      <c r="O964" s="5"/>
      <c r="P964" s="368"/>
      <c r="Q964" s="362"/>
      <c r="R964" s="362"/>
      <c r="S964" s="362"/>
      <c r="T964" s="362"/>
      <c r="U964" s="362"/>
      <c r="V964" s="362"/>
      <c r="W964" s="362"/>
      <c r="X964" s="362"/>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5"/>
      <c r="BK964" s="5"/>
      <c r="BL964" s="5"/>
      <c r="BM964" s="5"/>
      <c r="BN964" s="5"/>
      <c r="BO964" s="5"/>
      <c r="BP964" s="5"/>
      <c r="BQ964" s="5"/>
      <c r="BR964" s="5"/>
      <c r="BS964" s="5"/>
      <c r="BT964" s="5"/>
      <c r="BU964" s="5"/>
      <c r="BV964" s="5"/>
      <c r="BW964" s="5"/>
      <c r="BX964" s="5"/>
      <c r="BY964" s="5"/>
      <c r="BZ964" s="5"/>
      <c r="CA964" s="5"/>
      <c r="CB964" s="5"/>
      <c r="CC964" s="6"/>
      <c r="CD964" s="6"/>
      <c r="CE964" s="6"/>
      <c r="CF964" s="6"/>
    </row>
    <row r="965" spans="1:84" x14ac:dyDescent="0.25">
      <c r="A965" s="1"/>
      <c r="B965" s="5"/>
      <c r="C965" s="5"/>
      <c r="D965" s="5"/>
      <c r="E965" s="5"/>
      <c r="F965" s="18"/>
      <c r="G965" s="5"/>
      <c r="H965" s="17"/>
      <c r="I965" s="5"/>
      <c r="J965" s="5"/>
      <c r="K965" s="5"/>
      <c r="L965" s="5"/>
      <c r="M965" s="5"/>
      <c r="N965" s="5"/>
      <c r="O965" s="5"/>
      <c r="P965" s="368"/>
      <c r="Q965" s="362"/>
      <c r="R965" s="362"/>
      <c r="S965" s="362"/>
      <c r="T965" s="362"/>
      <c r="U965" s="362"/>
      <c r="V965" s="362"/>
      <c r="W965" s="362"/>
      <c r="X965" s="362"/>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c r="BK965" s="5"/>
      <c r="BL965" s="5"/>
      <c r="BM965" s="5"/>
      <c r="BN965" s="5"/>
      <c r="BO965" s="5"/>
      <c r="BP965" s="5"/>
      <c r="BQ965" s="5"/>
      <c r="BR965" s="5"/>
      <c r="BS965" s="5"/>
      <c r="BT965" s="5"/>
      <c r="BU965" s="5"/>
      <c r="BV965" s="5"/>
      <c r="BW965" s="5"/>
      <c r="BX965" s="5"/>
      <c r="BY965" s="5"/>
      <c r="BZ965" s="5"/>
      <c r="CA965" s="5"/>
      <c r="CB965" s="5"/>
      <c r="CC965" s="6"/>
      <c r="CD965" s="6"/>
      <c r="CE965" s="6"/>
      <c r="CF965" s="6"/>
    </row>
    <row r="966" spans="1:84" x14ac:dyDescent="0.25">
      <c r="A966" s="1"/>
      <c r="B966" s="5"/>
      <c r="C966" s="5"/>
      <c r="D966" s="5"/>
      <c r="E966" s="5"/>
      <c r="F966" s="18"/>
      <c r="G966" s="5"/>
      <c r="H966" s="17"/>
      <c r="I966" s="5"/>
      <c r="J966" s="5"/>
      <c r="K966" s="5"/>
      <c r="L966" s="5"/>
      <c r="M966" s="5"/>
      <c r="N966" s="5"/>
      <c r="O966" s="5"/>
      <c r="P966" s="368"/>
      <c r="Q966" s="362"/>
      <c r="R966" s="362"/>
      <c r="S966" s="362"/>
      <c r="T966" s="362"/>
      <c r="U966" s="362"/>
      <c r="V966" s="362"/>
      <c r="W966" s="362"/>
      <c r="X966" s="362"/>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5"/>
      <c r="BO966" s="5"/>
      <c r="BP966" s="5"/>
      <c r="BQ966" s="5"/>
      <c r="BR966" s="5"/>
      <c r="BS966" s="5"/>
      <c r="BT966" s="5"/>
      <c r="BU966" s="5"/>
      <c r="BV966" s="5"/>
      <c r="BW966" s="5"/>
      <c r="BX966" s="5"/>
      <c r="BY966" s="5"/>
      <c r="BZ966" s="5"/>
      <c r="CA966" s="5"/>
      <c r="CB966" s="5"/>
      <c r="CC966" s="6"/>
      <c r="CD966" s="6"/>
      <c r="CE966" s="6"/>
      <c r="CF966" s="6"/>
    </row>
    <row r="967" spans="1:84" x14ac:dyDescent="0.25">
      <c r="A967" s="1"/>
      <c r="B967" s="5"/>
      <c r="C967" s="5"/>
      <c r="D967" s="5"/>
      <c r="E967" s="5"/>
      <c r="F967" s="18"/>
      <c r="G967" s="5"/>
      <c r="H967" s="17"/>
      <c r="I967" s="5"/>
      <c r="J967" s="5"/>
      <c r="K967" s="5"/>
      <c r="L967" s="5"/>
      <c r="M967" s="5"/>
      <c r="N967" s="5"/>
      <c r="O967" s="5"/>
      <c r="P967" s="368"/>
      <c r="Q967" s="362"/>
      <c r="R967" s="362"/>
      <c r="S967" s="362"/>
      <c r="T967" s="362"/>
      <c r="U967" s="362"/>
      <c r="V967" s="362"/>
      <c r="W967" s="362"/>
      <c r="X967" s="362"/>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c r="BK967" s="5"/>
      <c r="BL967" s="5"/>
      <c r="BM967" s="5"/>
      <c r="BN967" s="5"/>
      <c r="BO967" s="5"/>
      <c r="BP967" s="5"/>
      <c r="BQ967" s="5"/>
      <c r="BR967" s="5"/>
      <c r="BS967" s="5"/>
      <c r="BT967" s="5"/>
      <c r="BU967" s="5"/>
      <c r="BV967" s="5"/>
      <c r="BW967" s="5"/>
      <c r="BX967" s="5"/>
      <c r="BY967" s="5"/>
      <c r="BZ967" s="5"/>
      <c r="CA967" s="5"/>
      <c r="CB967" s="5"/>
      <c r="CC967" s="6"/>
      <c r="CD967" s="6"/>
      <c r="CE967" s="6"/>
      <c r="CF967" s="6"/>
    </row>
    <row r="968" spans="1:84" x14ac:dyDescent="0.25">
      <c r="A968" s="1"/>
      <c r="B968" s="5"/>
      <c r="C968" s="5"/>
      <c r="D968" s="5"/>
      <c r="E968" s="5"/>
      <c r="F968" s="18"/>
      <c r="G968" s="5"/>
      <c r="H968" s="17"/>
      <c r="I968" s="5"/>
      <c r="J968" s="5"/>
      <c r="K968" s="5"/>
      <c r="L968" s="5"/>
      <c r="M968" s="5"/>
      <c r="N968" s="5"/>
      <c r="O968" s="5"/>
      <c r="P968" s="368"/>
      <c r="Q968" s="362"/>
      <c r="R968" s="362"/>
      <c r="S968" s="362"/>
      <c r="T968" s="362"/>
      <c r="U968" s="362"/>
      <c r="V968" s="362"/>
      <c r="W968" s="362"/>
      <c r="X968" s="362"/>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5"/>
      <c r="CB968" s="5"/>
      <c r="CC968" s="6"/>
      <c r="CD968" s="6"/>
      <c r="CE968" s="6"/>
      <c r="CF968" s="6"/>
    </row>
    <row r="969" spans="1:84" x14ac:dyDescent="0.25">
      <c r="A969" s="1"/>
      <c r="B969" s="5"/>
      <c r="C969" s="5"/>
      <c r="D969" s="5"/>
      <c r="E969" s="5"/>
      <c r="F969" s="18"/>
      <c r="G969" s="5"/>
      <c r="H969" s="17"/>
      <c r="I969" s="5"/>
      <c r="J969" s="5"/>
      <c r="K969" s="5"/>
      <c r="L969" s="5"/>
      <c r="M969" s="5"/>
      <c r="N969" s="5"/>
      <c r="O969" s="5"/>
      <c r="P969" s="368"/>
      <c r="Q969" s="362"/>
      <c r="R969" s="362"/>
      <c r="S969" s="362"/>
      <c r="T969" s="362"/>
      <c r="U969" s="362"/>
      <c r="V969" s="362"/>
      <c r="W969" s="362"/>
      <c r="X969" s="362"/>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5"/>
      <c r="BK969" s="5"/>
      <c r="BL969" s="5"/>
      <c r="BM969" s="5"/>
      <c r="BN969" s="5"/>
      <c r="BO969" s="5"/>
      <c r="BP969" s="5"/>
      <c r="BQ969" s="5"/>
      <c r="BR969" s="5"/>
      <c r="BS969" s="5"/>
      <c r="BT969" s="5"/>
      <c r="BU969" s="5"/>
      <c r="BV969" s="5"/>
      <c r="BW969" s="5"/>
      <c r="BX969" s="5"/>
      <c r="BY969" s="5"/>
      <c r="BZ969" s="5"/>
      <c r="CA969" s="5"/>
      <c r="CB969" s="5"/>
      <c r="CC969" s="6"/>
      <c r="CD969" s="6"/>
      <c r="CE969" s="6"/>
      <c r="CF969" s="6"/>
    </row>
    <row r="970" spans="1:84" x14ac:dyDescent="0.25">
      <c r="A970" s="1"/>
      <c r="B970" s="5"/>
      <c r="C970" s="5"/>
      <c r="D970" s="5"/>
      <c r="E970" s="5"/>
      <c r="F970" s="18"/>
      <c r="G970" s="5"/>
      <c r="H970" s="17"/>
      <c r="I970" s="5"/>
      <c r="J970" s="5"/>
      <c r="K970" s="5"/>
      <c r="L970" s="5"/>
      <c r="M970" s="5"/>
      <c r="N970" s="5"/>
      <c r="O970" s="5"/>
      <c r="P970" s="368"/>
      <c r="Q970" s="362"/>
      <c r="R970" s="362"/>
      <c r="S970" s="362"/>
      <c r="T970" s="362"/>
      <c r="U970" s="362"/>
      <c r="V970" s="362"/>
      <c r="W970" s="362"/>
      <c r="X970" s="362"/>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c r="BH970" s="5"/>
      <c r="BI970" s="5"/>
      <c r="BJ970" s="5"/>
      <c r="BK970" s="5"/>
      <c r="BL970" s="5"/>
      <c r="BM970" s="5"/>
      <c r="BN970" s="5"/>
      <c r="BO970" s="5"/>
      <c r="BP970" s="5"/>
      <c r="BQ970" s="5"/>
      <c r="BR970" s="5"/>
      <c r="BS970" s="5"/>
      <c r="BT970" s="5"/>
      <c r="BU970" s="5"/>
      <c r="BV970" s="5"/>
      <c r="BW970" s="5"/>
      <c r="BX970" s="5"/>
      <c r="BY970" s="5"/>
      <c r="BZ970" s="5"/>
      <c r="CA970" s="5"/>
      <c r="CB970" s="5"/>
      <c r="CC970" s="6"/>
      <c r="CD970" s="6"/>
      <c r="CE970" s="6"/>
      <c r="CF970" s="6"/>
    </row>
    <row r="971" spans="1:84" x14ac:dyDescent="0.25">
      <c r="A971" s="1"/>
      <c r="B971" s="5"/>
      <c r="C971" s="5"/>
      <c r="D971" s="5"/>
      <c r="E971" s="5"/>
      <c r="F971" s="18"/>
      <c r="G971" s="5"/>
      <c r="H971" s="17"/>
      <c r="I971" s="5"/>
      <c r="J971" s="5"/>
      <c r="K971" s="5"/>
      <c r="L971" s="5"/>
      <c r="M971" s="5"/>
      <c r="N971" s="5"/>
      <c r="O971" s="5"/>
      <c r="P971" s="368"/>
      <c r="Q971" s="362"/>
      <c r="R971" s="362"/>
      <c r="S971" s="362"/>
      <c r="T971" s="362"/>
      <c r="U971" s="362"/>
      <c r="V971" s="362"/>
      <c r="W971" s="362"/>
      <c r="X971" s="362"/>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5"/>
      <c r="BK971" s="5"/>
      <c r="BL971" s="5"/>
      <c r="BM971" s="5"/>
      <c r="BN971" s="5"/>
      <c r="BO971" s="5"/>
      <c r="BP971" s="5"/>
      <c r="BQ971" s="5"/>
      <c r="BR971" s="5"/>
      <c r="BS971" s="5"/>
      <c r="BT971" s="5"/>
      <c r="BU971" s="5"/>
      <c r="BV971" s="5"/>
      <c r="BW971" s="5"/>
      <c r="BX971" s="5"/>
      <c r="BY971" s="5"/>
      <c r="BZ971" s="5"/>
      <c r="CA971" s="5"/>
      <c r="CB971" s="5"/>
      <c r="CC971" s="6"/>
      <c r="CD971" s="6"/>
      <c r="CE971" s="6"/>
      <c r="CF971" s="6"/>
    </row>
    <row r="972" spans="1:84" x14ac:dyDescent="0.25">
      <c r="A972" s="1"/>
      <c r="B972" s="5"/>
      <c r="C972" s="5"/>
      <c r="D972" s="5"/>
      <c r="E972" s="5"/>
      <c r="F972" s="18"/>
      <c r="G972" s="5"/>
      <c r="H972" s="17"/>
      <c r="I972" s="5"/>
      <c r="J972" s="5"/>
      <c r="K972" s="5"/>
      <c r="L972" s="5"/>
      <c r="M972" s="5"/>
      <c r="N972" s="5"/>
      <c r="O972" s="5"/>
      <c r="P972" s="368"/>
      <c r="Q972" s="362"/>
      <c r="R972" s="362"/>
      <c r="S972" s="362"/>
      <c r="T972" s="362"/>
      <c r="U972" s="362"/>
      <c r="V972" s="362"/>
      <c r="W972" s="362"/>
      <c r="X972" s="362"/>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5"/>
      <c r="BK972" s="5"/>
      <c r="BL972" s="5"/>
      <c r="BM972" s="5"/>
      <c r="BN972" s="5"/>
      <c r="BO972" s="5"/>
      <c r="BP972" s="5"/>
      <c r="BQ972" s="5"/>
      <c r="BR972" s="5"/>
      <c r="BS972" s="5"/>
      <c r="BT972" s="5"/>
      <c r="BU972" s="5"/>
      <c r="BV972" s="5"/>
      <c r="BW972" s="5"/>
      <c r="BX972" s="5"/>
      <c r="BY972" s="5"/>
      <c r="BZ972" s="5"/>
      <c r="CA972" s="5"/>
      <c r="CB972" s="5"/>
      <c r="CC972" s="6"/>
      <c r="CD972" s="6"/>
      <c r="CE972" s="6"/>
      <c r="CF972" s="6"/>
    </row>
    <row r="973" spans="1:84" x14ac:dyDescent="0.25">
      <c r="A973" s="1"/>
      <c r="B973" s="5"/>
      <c r="C973" s="5"/>
      <c r="D973" s="5"/>
      <c r="E973" s="5"/>
      <c r="F973" s="18"/>
      <c r="G973" s="5"/>
      <c r="H973" s="17"/>
      <c r="I973" s="5"/>
      <c r="J973" s="5"/>
      <c r="K973" s="5"/>
      <c r="L973" s="5"/>
      <c r="M973" s="5"/>
      <c r="N973" s="5"/>
      <c r="O973" s="5"/>
      <c r="P973" s="368"/>
      <c r="Q973" s="362"/>
      <c r="R973" s="362"/>
      <c r="S973" s="362"/>
      <c r="T973" s="362"/>
      <c r="U973" s="362"/>
      <c r="V973" s="362"/>
      <c r="W973" s="362"/>
      <c r="X973" s="362"/>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5"/>
      <c r="BH973" s="5"/>
      <c r="BI973" s="5"/>
      <c r="BJ973" s="5"/>
      <c r="BK973" s="5"/>
      <c r="BL973" s="5"/>
      <c r="BM973" s="5"/>
      <c r="BN973" s="5"/>
      <c r="BO973" s="5"/>
      <c r="BP973" s="5"/>
      <c r="BQ973" s="5"/>
      <c r="BR973" s="5"/>
      <c r="BS973" s="5"/>
      <c r="BT973" s="5"/>
      <c r="BU973" s="5"/>
      <c r="BV973" s="5"/>
      <c r="BW973" s="5"/>
      <c r="BX973" s="5"/>
      <c r="BY973" s="5"/>
      <c r="BZ973" s="5"/>
      <c r="CA973" s="5"/>
      <c r="CB973" s="5"/>
      <c r="CC973" s="6"/>
      <c r="CD973" s="6"/>
      <c r="CE973" s="6"/>
      <c r="CF973" s="6"/>
    </row>
    <row r="974" spans="1:84" x14ac:dyDescent="0.25">
      <c r="A974" s="1"/>
      <c r="B974" s="5"/>
      <c r="C974" s="5"/>
      <c r="D974" s="5"/>
      <c r="E974" s="5"/>
      <c r="F974" s="18"/>
      <c r="G974" s="5"/>
      <c r="H974" s="17"/>
      <c r="I974" s="5"/>
      <c r="J974" s="5"/>
      <c r="K974" s="5"/>
      <c r="L974" s="5"/>
      <c r="M974" s="5"/>
      <c r="N974" s="5"/>
      <c r="O974" s="5"/>
      <c r="P974" s="368"/>
      <c r="Q974" s="362"/>
      <c r="R974" s="362"/>
      <c r="S974" s="362"/>
      <c r="T974" s="362"/>
      <c r="U974" s="362"/>
      <c r="V974" s="362"/>
      <c r="W974" s="362"/>
      <c r="X974" s="362"/>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5"/>
      <c r="BV974" s="5"/>
      <c r="BW974" s="5"/>
      <c r="BX974" s="5"/>
      <c r="BY974" s="5"/>
      <c r="BZ974" s="5"/>
      <c r="CA974" s="5"/>
      <c r="CB974" s="5"/>
      <c r="CC974" s="6"/>
      <c r="CD974" s="6"/>
      <c r="CE974" s="6"/>
      <c r="CF974" s="6"/>
    </row>
    <row r="975" spans="1:84" x14ac:dyDescent="0.25">
      <c r="A975" s="1"/>
      <c r="B975" s="5"/>
      <c r="C975" s="5"/>
      <c r="D975" s="5"/>
      <c r="E975" s="5"/>
      <c r="F975" s="18"/>
      <c r="G975" s="5"/>
      <c r="H975" s="17"/>
      <c r="I975" s="5"/>
      <c r="J975" s="5"/>
      <c r="K975" s="5"/>
      <c r="L975" s="5"/>
      <c r="M975" s="5"/>
      <c r="N975" s="5"/>
      <c r="O975" s="5"/>
      <c r="P975" s="368"/>
      <c r="Q975" s="362"/>
      <c r="R975" s="362"/>
      <c r="S975" s="362"/>
      <c r="T975" s="362"/>
      <c r="U975" s="362"/>
      <c r="V975" s="362"/>
      <c r="W975" s="362"/>
      <c r="X975" s="362"/>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5"/>
      <c r="BO975" s="5"/>
      <c r="BP975" s="5"/>
      <c r="BQ975" s="5"/>
      <c r="BR975" s="5"/>
      <c r="BS975" s="5"/>
      <c r="BT975" s="5"/>
      <c r="BU975" s="5"/>
      <c r="BV975" s="5"/>
      <c r="BW975" s="5"/>
      <c r="BX975" s="5"/>
      <c r="BY975" s="5"/>
      <c r="BZ975" s="5"/>
      <c r="CA975" s="5"/>
      <c r="CB975" s="5"/>
      <c r="CC975" s="6"/>
      <c r="CD975" s="6"/>
      <c r="CE975" s="6"/>
      <c r="CF975" s="6"/>
    </row>
    <row r="976" spans="1:84" x14ac:dyDescent="0.25">
      <c r="A976" s="1"/>
      <c r="B976" s="5"/>
      <c r="C976" s="5"/>
      <c r="D976" s="5"/>
      <c r="E976" s="5"/>
      <c r="F976" s="18"/>
      <c r="G976" s="5"/>
      <c r="H976" s="17"/>
      <c r="I976" s="5"/>
      <c r="J976" s="5"/>
      <c r="K976" s="5"/>
      <c r="L976" s="5"/>
      <c r="M976" s="5"/>
      <c r="N976" s="5"/>
      <c r="O976" s="5"/>
      <c r="P976" s="368"/>
      <c r="Q976" s="362"/>
      <c r="R976" s="362"/>
      <c r="S976" s="362"/>
      <c r="T976" s="362"/>
      <c r="U976" s="362"/>
      <c r="V976" s="362"/>
      <c r="W976" s="362"/>
      <c r="X976" s="362"/>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5"/>
      <c r="BO976" s="5"/>
      <c r="BP976" s="5"/>
      <c r="BQ976" s="5"/>
      <c r="BR976" s="5"/>
      <c r="BS976" s="5"/>
      <c r="BT976" s="5"/>
      <c r="BU976" s="5"/>
      <c r="BV976" s="5"/>
      <c r="BW976" s="5"/>
      <c r="BX976" s="5"/>
      <c r="BY976" s="5"/>
      <c r="BZ976" s="5"/>
      <c r="CA976" s="5"/>
      <c r="CB976" s="5"/>
      <c r="CC976" s="6"/>
      <c r="CD976" s="6"/>
      <c r="CE976" s="6"/>
      <c r="CF976" s="6"/>
    </row>
    <row r="977" spans="1:84" x14ac:dyDescent="0.25">
      <c r="A977" s="1"/>
      <c r="B977" s="5"/>
      <c r="C977" s="5"/>
      <c r="D977" s="5"/>
      <c r="E977" s="5"/>
      <c r="F977" s="18"/>
      <c r="G977" s="5"/>
      <c r="H977" s="17"/>
      <c r="I977" s="5"/>
      <c r="J977" s="5"/>
      <c r="K977" s="5"/>
      <c r="L977" s="5"/>
      <c r="M977" s="5"/>
      <c r="N977" s="5"/>
      <c r="O977" s="5"/>
      <c r="P977" s="368"/>
      <c r="Q977" s="362"/>
      <c r="R977" s="362"/>
      <c r="S977" s="362"/>
      <c r="T977" s="362"/>
      <c r="U977" s="362"/>
      <c r="V977" s="362"/>
      <c r="W977" s="362"/>
      <c r="X977" s="362"/>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5"/>
      <c r="BO977" s="5"/>
      <c r="BP977" s="5"/>
      <c r="BQ977" s="5"/>
      <c r="BR977" s="5"/>
      <c r="BS977" s="5"/>
      <c r="BT977" s="5"/>
      <c r="BU977" s="5"/>
      <c r="BV977" s="5"/>
      <c r="BW977" s="5"/>
      <c r="BX977" s="5"/>
      <c r="BY977" s="5"/>
      <c r="BZ977" s="5"/>
      <c r="CA977" s="5"/>
      <c r="CB977" s="5"/>
      <c r="CC977" s="6"/>
      <c r="CD977" s="6"/>
      <c r="CE977" s="6"/>
      <c r="CF977" s="6"/>
    </row>
    <row r="978" spans="1:84" x14ac:dyDescent="0.25">
      <c r="A978" s="1"/>
      <c r="B978" s="5"/>
      <c r="C978" s="5"/>
      <c r="D978" s="5"/>
      <c r="E978" s="5"/>
      <c r="F978" s="18"/>
      <c r="G978" s="5"/>
      <c r="H978" s="17"/>
      <c r="I978" s="5"/>
      <c r="J978" s="5"/>
      <c r="K978" s="5"/>
      <c r="L978" s="5"/>
      <c r="M978" s="5"/>
      <c r="N978" s="5"/>
      <c r="O978" s="5"/>
      <c r="P978" s="368"/>
      <c r="Q978" s="362"/>
      <c r="R978" s="362"/>
      <c r="S978" s="362"/>
      <c r="T978" s="362"/>
      <c r="U978" s="362"/>
      <c r="V978" s="362"/>
      <c r="W978" s="362"/>
      <c r="X978" s="362"/>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5"/>
      <c r="BN978" s="5"/>
      <c r="BO978" s="5"/>
      <c r="BP978" s="5"/>
      <c r="BQ978" s="5"/>
      <c r="BR978" s="5"/>
      <c r="BS978" s="5"/>
      <c r="BT978" s="5"/>
      <c r="BU978" s="5"/>
      <c r="BV978" s="5"/>
      <c r="BW978" s="5"/>
      <c r="BX978" s="5"/>
      <c r="BY978" s="5"/>
      <c r="BZ978" s="5"/>
      <c r="CA978" s="5"/>
      <c r="CB978" s="5"/>
      <c r="CC978" s="6"/>
      <c r="CD978" s="6"/>
      <c r="CE978" s="6"/>
      <c r="CF978" s="6"/>
    </row>
    <row r="979" spans="1:84" x14ac:dyDescent="0.25">
      <c r="A979" s="1"/>
      <c r="B979" s="5"/>
      <c r="C979" s="5"/>
      <c r="D979" s="5"/>
      <c r="E979" s="5"/>
      <c r="F979" s="18"/>
      <c r="G979" s="5"/>
      <c r="H979" s="17"/>
      <c r="I979" s="5"/>
      <c r="J979" s="5"/>
      <c r="K979" s="5"/>
      <c r="L979" s="5"/>
      <c r="M979" s="5"/>
      <c r="N979" s="5"/>
      <c r="O979" s="5"/>
      <c r="P979" s="368"/>
      <c r="Q979" s="362"/>
      <c r="R979" s="362"/>
      <c r="S979" s="362"/>
      <c r="T979" s="362"/>
      <c r="U979" s="362"/>
      <c r="V979" s="362"/>
      <c r="W979" s="362"/>
      <c r="X979" s="362"/>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5"/>
      <c r="BO979" s="5"/>
      <c r="BP979" s="5"/>
      <c r="BQ979" s="5"/>
      <c r="BR979" s="5"/>
      <c r="BS979" s="5"/>
      <c r="BT979" s="5"/>
      <c r="BU979" s="5"/>
      <c r="BV979" s="5"/>
      <c r="BW979" s="5"/>
      <c r="BX979" s="5"/>
      <c r="BY979" s="5"/>
      <c r="BZ979" s="5"/>
      <c r="CA979" s="5"/>
      <c r="CB979" s="5"/>
      <c r="CC979" s="6"/>
      <c r="CD979" s="6"/>
      <c r="CE979" s="6"/>
      <c r="CF979" s="6"/>
    </row>
    <row r="980" spans="1:84" x14ac:dyDescent="0.25">
      <c r="A980" s="1"/>
      <c r="B980" s="5"/>
      <c r="C980" s="5"/>
      <c r="D980" s="5"/>
      <c r="E980" s="5"/>
      <c r="F980" s="18"/>
      <c r="G980" s="5"/>
      <c r="H980" s="17"/>
      <c r="I980" s="5"/>
      <c r="J980" s="5"/>
      <c r="K980" s="5"/>
      <c r="L980" s="5"/>
      <c r="M980" s="5"/>
      <c r="N980" s="5"/>
      <c r="O980" s="5"/>
      <c r="P980" s="368"/>
      <c r="Q980" s="362"/>
      <c r="R980" s="362"/>
      <c r="S980" s="362"/>
      <c r="T980" s="362"/>
      <c r="U980" s="362"/>
      <c r="V980" s="362"/>
      <c r="W980" s="362"/>
      <c r="X980" s="362"/>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5"/>
      <c r="BN980" s="5"/>
      <c r="BO980" s="5"/>
      <c r="BP980" s="5"/>
      <c r="BQ980" s="5"/>
      <c r="BR980" s="5"/>
      <c r="BS980" s="5"/>
      <c r="BT980" s="5"/>
      <c r="BU980" s="5"/>
      <c r="BV980" s="5"/>
      <c r="BW980" s="5"/>
      <c r="BX980" s="5"/>
      <c r="BY980" s="5"/>
      <c r="BZ980" s="5"/>
      <c r="CA980" s="5"/>
      <c r="CB980" s="5"/>
      <c r="CC980" s="6"/>
      <c r="CD980" s="6"/>
      <c r="CE980" s="6"/>
      <c r="CF980" s="6"/>
    </row>
    <row r="981" spans="1:84" x14ac:dyDescent="0.25">
      <c r="A981" s="1"/>
      <c r="B981" s="5"/>
      <c r="C981" s="5"/>
      <c r="D981" s="5"/>
      <c r="E981" s="5"/>
      <c r="F981" s="18"/>
      <c r="G981" s="5"/>
      <c r="H981" s="17"/>
      <c r="I981" s="5"/>
      <c r="J981" s="5"/>
      <c r="K981" s="5"/>
      <c r="L981" s="5"/>
      <c r="M981" s="5"/>
      <c r="N981" s="5"/>
      <c r="O981" s="5"/>
      <c r="P981" s="368"/>
      <c r="Q981" s="362"/>
      <c r="R981" s="362"/>
      <c r="S981" s="362"/>
      <c r="T981" s="362"/>
      <c r="U981" s="362"/>
      <c r="V981" s="362"/>
      <c r="W981" s="362"/>
      <c r="X981" s="362"/>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N981" s="5"/>
      <c r="BO981" s="5"/>
      <c r="BP981" s="5"/>
      <c r="BQ981" s="5"/>
      <c r="BR981" s="5"/>
      <c r="BS981" s="5"/>
      <c r="BT981" s="5"/>
      <c r="BU981" s="5"/>
      <c r="BV981" s="5"/>
      <c r="BW981" s="5"/>
      <c r="BX981" s="5"/>
      <c r="BY981" s="5"/>
      <c r="BZ981" s="5"/>
      <c r="CA981" s="5"/>
      <c r="CB981" s="5"/>
      <c r="CC981" s="6"/>
      <c r="CD981" s="6"/>
      <c r="CE981" s="6"/>
      <c r="CF981" s="6"/>
    </row>
    <row r="982" spans="1:84" x14ac:dyDescent="0.25">
      <c r="A982" s="1"/>
      <c r="B982" s="5"/>
      <c r="C982" s="5"/>
      <c r="D982" s="5"/>
      <c r="E982" s="5"/>
      <c r="F982" s="18"/>
      <c r="G982" s="5"/>
      <c r="H982" s="17"/>
      <c r="I982" s="5"/>
      <c r="J982" s="5"/>
      <c r="K982" s="5"/>
      <c r="L982" s="5"/>
      <c r="M982" s="5"/>
      <c r="N982" s="5"/>
      <c r="O982" s="5"/>
      <c r="P982" s="368"/>
      <c r="Q982" s="362"/>
      <c r="R982" s="362"/>
      <c r="S982" s="362"/>
      <c r="T982" s="362"/>
      <c r="U982" s="362"/>
      <c r="V982" s="362"/>
      <c r="W982" s="362"/>
      <c r="X982" s="362"/>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5"/>
      <c r="BV982" s="5"/>
      <c r="BW982" s="5"/>
      <c r="BX982" s="5"/>
      <c r="BY982" s="5"/>
      <c r="BZ982" s="5"/>
      <c r="CA982" s="5"/>
      <c r="CB982" s="5"/>
      <c r="CC982" s="6"/>
      <c r="CD982" s="6"/>
      <c r="CE982" s="6"/>
      <c r="CF982" s="6"/>
    </row>
    <row r="983" spans="1:84" x14ac:dyDescent="0.25">
      <c r="A983" s="1"/>
      <c r="B983" s="5"/>
      <c r="C983" s="5"/>
      <c r="D983" s="5"/>
      <c r="E983" s="5"/>
      <c r="F983" s="18"/>
      <c r="G983" s="5"/>
      <c r="H983" s="17"/>
      <c r="I983" s="5"/>
      <c r="J983" s="5"/>
      <c r="K983" s="5"/>
      <c r="L983" s="5"/>
      <c r="M983" s="5"/>
      <c r="N983" s="5"/>
      <c r="O983" s="5"/>
      <c r="P983" s="368"/>
      <c r="Q983" s="362"/>
      <c r="R983" s="362"/>
      <c r="S983" s="362"/>
      <c r="T983" s="362"/>
      <c r="U983" s="362"/>
      <c r="V983" s="362"/>
      <c r="W983" s="362"/>
      <c r="X983" s="362"/>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5"/>
      <c r="BO983" s="5"/>
      <c r="BP983" s="5"/>
      <c r="BQ983" s="5"/>
      <c r="BR983" s="5"/>
      <c r="BS983" s="5"/>
      <c r="BT983" s="5"/>
      <c r="BU983" s="5"/>
      <c r="BV983" s="5"/>
      <c r="BW983" s="5"/>
      <c r="BX983" s="5"/>
      <c r="BY983" s="5"/>
      <c r="BZ983" s="5"/>
      <c r="CA983" s="5"/>
      <c r="CB983" s="5"/>
      <c r="CC983" s="6"/>
      <c r="CD983" s="6"/>
      <c r="CE983" s="6"/>
      <c r="CF983" s="6"/>
    </row>
    <row r="984" spans="1:84" x14ac:dyDescent="0.25">
      <c r="A984" s="1"/>
      <c r="B984" s="5"/>
      <c r="C984" s="5"/>
      <c r="D984" s="5"/>
      <c r="E984" s="5"/>
      <c r="F984" s="18"/>
      <c r="G984" s="5"/>
      <c r="H984" s="17"/>
      <c r="I984" s="5"/>
      <c r="J984" s="5"/>
      <c r="K984" s="5"/>
      <c r="L984" s="5"/>
      <c r="M984" s="5"/>
      <c r="N984" s="5"/>
      <c r="O984" s="5"/>
      <c r="P984" s="368"/>
      <c r="Q984" s="362"/>
      <c r="R984" s="362"/>
      <c r="S984" s="362"/>
      <c r="T984" s="362"/>
      <c r="U984" s="362"/>
      <c r="V984" s="362"/>
      <c r="W984" s="362"/>
      <c r="X984" s="362"/>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5"/>
      <c r="BN984" s="5"/>
      <c r="BO984" s="5"/>
      <c r="BP984" s="5"/>
      <c r="BQ984" s="5"/>
      <c r="BR984" s="5"/>
      <c r="BS984" s="5"/>
      <c r="BT984" s="5"/>
      <c r="BU984" s="5"/>
      <c r="BV984" s="5"/>
      <c r="BW984" s="5"/>
      <c r="BX984" s="5"/>
      <c r="BY984" s="5"/>
      <c r="BZ984" s="5"/>
      <c r="CA984" s="5"/>
      <c r="CB984" s="5"/>
      <c r="CC984" s="6"/>
      <c r="CD984" s="6"/>
      <c r="CE984" s="6"/>
      <c r="CF984" s="6"/>
    </row>
    <row r="985" spans="1:84" x14ac:dyDescent="0.25">
      <c r="A985" s="1"/>
      <c r="B985" s="5"/>
      <c r="C985" s="5"/>
      <c r="D985" s="5"/>
      <c r="E985" s="5"/>
      <c r="F985" s="18"/>
      <c r="G985" s="5"/>
      <c r="H985" s="17"/>
      <c r="I985" s="5"/>
      <c r="J985" s="5"/>
      <c r="K985" s="5"/>
      <c r="L985" s="5"/>
      <c r="M985" s="5"/>
      <c r="N985" s="5"/>
      <c r="O985" s="5"/>
      <c r="P985" s="368"/>
      <c r="Q985" s="362"/>
      <c r="R985" s="362"/>
      <c r="S985" s="362"/>
      <c r="T985" s="362"/>
      <c r="U985" s="362"/>
      <c r="V985" s="362"/>
      <c r="W985" s="362"/>
      <c r="X985" s="362"/>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5"/>
      <c r="BK985" s="5"/>
      <c r="BL985" s="5"/>
      <c r="BM985" s="5"/>
      <c r="BN985" s="5"/>
      <c r="BO985" s="5"/>
      <c r="BP985" s="5"/>
      <c r="BQ985" s="5"/>
      <c r="BR985" s="5"/>
      <c r="BS985" s="5"/>
      <c r="BT985" s="5"/>
      <c r="BU985" s="5"/>
      <c r="BV985" s="5"/>
      <c r="BW985" s="5"/>
      <c r="BX985" s="5"/>
      <c r="BY985" s="5"/>
      <c r="BZ985" s="5"/>
      <c r="CA985" s="5"/>
      <c r="CB985" s="5"/>
      <c r="CC985" s="6"/>
      <c r="CD985" s="6"/>
      <c r="CE985" s="6"/>
      <c r="CF985" s="6"/>
    </row>
    <row r="986" spans="1:84" x14ac:dyDescent="0.25">
      <c r="A986" s="1"/>
      <c r="B986" s="5"/>
      <c r="C986" s="5"/>
      <c r="D986" s="5"/>
      <c r="E986" s="5"/>
      <c r="F986" s="18"/>
      <c r="G986" s="5"/>
      <c r="H986" s="17"/>
      <c r="I986" s="5"/>
      <c r="J986" s="5"/>
      <c r="K986" s="5"/>
      <c r="L986" s="5"/>
      <c r="M986" s="5"/>
      <c r="N986" s="5"/>
      <c r="O986" s="5"/>
      <c r="P986" s="368"/>
      <c r="Q986" s="362"/>
      <c r="R986" s="362"/>
      <c r="S986" s="362"/>
      <c r="T986" s="362"/>
      <c r="U986" s="362"/>
      <c r="V986" s="362"/>
      <c r="W986" s="362"/>
      <c r="X986" s="362"/>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c r="BL986" s="5"/>
      <c r="BM986" s="5"/>
      <c r="BN986" s="5"/>
      <c r="BO986" s="5"/>
      <c r="BP986" s="5"/>
      <c r="BQ986" s="5"/>
      <c r="BR986" s="5"/>
      <c r="BS986" s="5"/>
      <c r="BT986" s="5"/>
      <c r="BU986" s="5"/>
      <c r="BV986" s="5"/>
      <c r="BW986" s="5"/>
      <c r="BX986" s="5"/>
      <c r="BY986" s="5"/>
      <c r="BZ986" s="5"/>
      <c r="CA986" s="5"/>
      <c r="CB986" s="5"/>
      <c r="CC986" s="6"/>
      <c r="CD986" s="6"/>
      <c r="CE986" s="6"/>
      <c r="CF986" s="6"/>
    </row>
    <row r="987" spans="1:84" x14ac:dyDescent="0.25">
      <c r="A987" s="1"/>
      <c r="B987" s="5"/>
      <c r="C987" s="5"/>
      <c r="D987" s="5"/>
      <c r="E987" s="5"/>
      <c r="F987" s="18"/>
      <c r="G987" s="5"/>
      <c r="H987" s="17"/>
      <c r="I987" s="5"/>
      <c r="J987" s="5"/>
      <c r="K987" s="5"/>
      <c r="L987" s="5"/>
      <c r="M987" s="5"/>
      <c r="N987" s="5"/>
      <c r="O987" s="5"/>
      <c r="P987" s="368"/>
      <c r="Q987" s="362"/>
      <c r="R987" s="362"/>
      <c r="S987" s="362"/>
      <c r="T987" s="362"/>
      <c r="U987" s="362"/>
      <c r="V987" s="362"/>
      <c r="W987" s="362"/>
      <c r="X987" s="362"/>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c r="BK987" s="5"/>
      <c r="BL987" s="5"/>
      <c r="BM987" s="5"/>
      <c r="BN987" s="5"/>
      <c r="BO987" s="5"/>
      <c r="BP987" s="5"/>
      <c r="BQ987" s="5"/>
      <c r="BR987" s="5"/>
      <c r="BS987" s="5"/>
      <c r="BT987" s="5"/>
      <c r="BU987" s="5"/>
      <c r="BV987" s="5"/>
      <c r="BW987" s="5"/>
      <c r="BX987" s="5"/>
      <c r="BY987" s="5"/>
      <c r="BZ987" s="5"/>
      <c r="CA987" s="5"/>
      <c r="CB987" s="5"/>
      <c r="CC987" s="6"/>
      <c r="CD987" s="6"/>
      <c r="CE987" s="6"/>
      <c r="CF987" s="6"/>
    </row>
    <row r="988" spans="1:84" x14ac:dyDescent="0.25">
      <c r="A988" s="1"/>
      <c r="B988" s="5"/>
      <c r="C988" s="5"/>
      <c r="D988" s="5"/>
      <c r="E988" s="5"/>
      <c r="F988" s="18"/>
      <c r="G988" s="5"/>
      <c r="H988" s="17"/>
      <c r="I988" s="5"/>
      <c r="J988" s="5"/>
      <c r="K988" s="5"/>
      <c r="L988" s="5"/>
      <c r="M988" s="5"/>
      <c r="N988" s="5"/>
      <c r="O988" s="5"/>
      <c r="P988" s="368"/>
      <c r="Q988" s="362"/>
      <c r="R988" s="362"/>
      <c r="S988" s="362"/>
      <c r="T988" s="362"/>
      <c r="U988" s="362"/>
      <c r="V988" s="362"/>
      <c r="W988" s="362"/>
      <c r="X988" s="362"/>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5"/>
      <c r="BV988" s="5"/>
      <c r="BW988" s="5"/>
      <c r="BX988" s="5"/>
      <c r="BY988" s="5"/>
      <c r="BZ988" s="5"/>
      <c r="CA988" s="5"/>
      <c r="CB988" s="5"/>
      <c r="CC988" s="6"/>
      <c r="CD988" s="6"/>
      <c r="CE988" s="6"/>
      <c r="CF988" s="6"/>
    </row>
    <row r="989" spans="1:84" x14ac:dyDescent="0.25">
      <c r="A989" s="1"/>
      <c r="B989" s="5"/>
      <c r="C989" s="5"/>
      <c r="D989" s="5"/>
      <c r="E989" s="5"/>
      <c r="F989" s="18"/>
      <c r="G989" s="5"/>
      <c r="H989" s="17"/>
      <c r="I989" s="5"/>
      <c r="J989" s="5"/>
      <c r="K989" s="5"/>
      <c r="L989" s="5"/>
      <c r="M989" s="5"/>
      <c r="N989" s="5"/>
      <c r="O989" s="5"/>
      <c r="P989" s="368"/>
      <c r="Q989" s="362"/>
      <c r="R989" s="362"/>
      <c r="S989" s="362"/>
      <c r="T989" s="362"/>
      <c r="U989" s="362"/>
      <c r="V989" s="362"/>
      <c r="W989" s="362"/>
      <c r="X989" s="362"/>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5"/>
      <c r="BV989" s="5"/>
      <c r="BW989" s="5"/>
      <c r="BX989" s="5"/>
      <c r="BY989" s="5"/>
      <c r="BZ989" s="5"/>
      <c r="CA989" s="5"/>
      <c r="CB989" s="5"/>
      <c r="CC989" s="6"/>
      <c r="CD989" s="6"/>
      <c r="CE989" s="6"/>
      <c r="CF989" s="6"/>
    </row>
    <row r="990" spans="1:84" x14ac:dyDescent="0.25">
      <c r="A990" s="1"/>
      <c r="B990" s="5"/>
      <c r="C990" s="5"/>
      <c r="D990" s="5"/>
      <c r="E990" s="5"/>
      <c r="F990" s="18"/>
      <c r="G990" s="5"/>
      <c r="H990" s="17"/>
      <c r="I990" s="5"/>
      <c r="J990" s="5"/>
      <c r="K990" s="5"/>
      <c r="L990" s="5"/>
      <c r="M990" s="5"/>
      <c r="N990" s="5"/>
      <c r="O990" s="5"/>
      <c r="P990" s="368"/>
      <c r="Q990" s="362"/>
      <c r="R990" s="362"/>
      <c r="S990" s="362"/>
      <c r="T990" s="362"/>
      <c r="U990" s="362"/>
      <c r="V990" s="362"/>
      <c r="W990" s="362"/>
      <c r="X990" s="362"/>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5"/>
      <c r="BV990" s="5"/>
      <c r="BW990" s="5"/>
      <c r="BX990" s="5"/>
      <c r="BY990" s="5"/>
      <c r="BZ990" s="5"/>
      <c r="CA990" s="5"/>
      <c r="CB990" s="5"/>
      <c r="CC990" s="6"/>
      <c r="CD990" s="6"/>
      <c r="CE990" s="6"/>
      <c r="CF990" s="6"/>
    </row>
    <row r="991" spans="1:84" x14ac:dyDescent="0.25">
      <c r="A991" s="1"/>
      <c r="B991" s="5"/>
      <c r="C991" s="5"/>
      <c r="D991" s="5"/>
      <c r="E991" s="5"/>
      <c r="F991" s="18"/>
      <c r="G991" s="5"/>
      <c r="H991" s="17"/>
      <c r="I991" s="5"/>
      <c r="J991" s="5"/>
      <c r="K991" s="5"/>
      <c r="L991" s="5"/>
      <c r="M991" s="5"/>
      <c r="N991" s="5"/>
      <c r="O991" s="5"/>
      <c r="P991" s="368"/>
      <c r="Q991" s="362"/>
      <c r="R991" s="362"/>
      <c r="S991" s="362"/>
      <c r="T991" s="362"/>
      <c r="U991" s="362"/>
      <c r="V991" s="362"/>
      <c r="W991" s="362"/>
      <c r="X991" s="362"/>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J991" s="5"/>
      <c r="BK991" s="5"/>
      <c r="BL991" s="5"/>
      <c r="BM991" s="5"/>
      <c r="BN991" s="5"/>
      <c r="BO991" s="5"/>
      <c r="BP991" s="5"/>
      <c r="BQ991" s="5"/>
      <c r="BR991" s="5"/>
      <c r="BS991" s="5"/>
      <c r="BT991" s="5"/>
      <c r="BU991" s="5"/>
      <c r="BV991" s="5"/>
      <c r="BW991" s="5"/>
      <c r="BX991" s="5"/>
      <c r="BY991" s="5"/>
      <c r="BZ991" s="5"/>
      <c r="CA991" s="5"/>
      <c r="CB991" s="5"/>
      <c r="CC991" s="6"/>
      <c r="CD991" s="6"/>
      <c r="CE991" s="6"/>
      <c r="CF991" s="6"/>
    </row>
    <row r="992" spans="1:84" x14ac:dyDescent="0.25">
      <c r="A992" s="1"/>
      <c r="B992" s="5"/>
      <c r="C992" s="5"/>
      <c r="D992" s="5"/>
      <c r="E992" s="5"/>
      <c r="F992" s="18"/>
      <c r="G992" s="5"/>
      <c r="H992" s="17"/>
      <c r="I992" s="5"/>
      <c r="J992" s="5"/>
      <c r="K992" s="5"/>
      <c r="L992" s="5"/>
      <c r="M992" s="5"/>
      <c r="N992" s="5"/>
      <c r="O992" s="5"/>
      <c r="P992" s="368"/>
      <c r="Q992" s="362"/>
      <c r="R992" s="362"/>
      <c r="S992" s="362"/>
      <c r="T992" s="362"/>
      <c r="U992" s="362"/>
      <c r="V992" s="362"/>
      <c r="W992" s="362"/>
      <c r="X992" s="362"/>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5"/>
      <c r="BO992" s="5"/>
      <c r="BP992" s="5"/>
      <c r="BQ992" s="5"/>
      <c r="BR992" s="5"/>
      <c r="BS992" s="5"/>
      <c r="BT992" s="5"/>
      <c r="BU992" s="5"/>
      <c r="BV992" s="5"/>
      <c r="BW992" s="5"/>
      <c r="BX992" s="5"/>
      <c r="BY992" s="5"/>
      <c r="BZ992" s="5"/>
      <c r="CA992" s="5"/>
      <c r="CB992" s="5"/>
      <c r="CC992" s="6"/>
      <c r="CD992" s="6"/>
      <c r="CE992" s="6"/>
      <c r="CF992" s="6"/>
    </row>
    <row r="993" spans="1:84" x14ac:dyDescent="0.25">
      <c r="A993" s="1"/>
      <c r="B993" s="5"/>
      <c r="C993" s="5"/>
      <c r="D993" s="5"/>
      <c r="E993" s="5"/>
      <c r="F993" s="18"/>
      <c r="G993" s="5"/>
      <c r="H993" s="17"/>
      <c r="I993" s="5"/>
      <c r="J993" s="5"/>
      <c r="K993" s="5"/>
      <c r="L993" s="5"/>
      <c r="M993" s="5"/>
      <c r="N993" s="5"/>
      <c r="O993" s="5"/>
      <c r="P993" s="368"/>
      <c r="Q993" s="362"/>
      <c r="R993" s="362"/>
      <c r="S993" s="362"/>
      <c r="T993" s="362"/>
      <c r="U993" s="362"/>
      <c r="V993" s="362"/>
      <c r="W993" s="362"/>
      <c r="X993" s="362"/>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5"/>
      <c r="BK993" s="5"/>
      <c r="BL993" s="5"/>
      <c r="BM993" s="5"/>
      <c r="BN993" s="5"/>
      <c r="BO993" s="5"/>
      <c r="BP993" s="5"/>
      <c r="BQ993" s="5"/>
      <c r="BR993" s="5"/>
      <c r="BS993" s="5"/>
      <c r="BT993" s="5"/>
      <c r="BU993" s="5"/>
      <c r="BV993" s="5"/>
      <c r="BW993" s="5"/>
      <c r="BX993" s="5"/>
      <c r="BY993" s="5"/>
      <c r="BZ993" s="5"/>
      <c r="CA993" s="5"/>
      <c r="CB993" s="5"/>
      <c r="CC993" s="6"/>
      <c r="CD993" s="6"/>
      <c r="CE993" s="6"/>
      <c r="CF993" s="6"/>
    </row>
    <row r="994" spans="1:84" x14ac:dyDescent="0.25">
      <c r="A994" s="1"/>
      <c r="B994" s="5"/>
      <c r="C994" s="5"/>
      <c r="D994" s="5"/>
      <c r="E994" s="5"/>
      <c r="F994" s="18"/>
      <c r="G994" s="5"/>
      <c r="H994" s="17"/>
      <c r="I994" s="5"/>
      <c r="J994" s="5"/>
      <c r="K994" s="5"/>
      <c r="L994" s="5"/>
      <c r="M994" s="5"/>
      <c r="N994" s="5"/>
      <c r="O994" s="5"/>
      <c r="P994" s="368"/>
      <c r="Q994" s="362"/>
      <c r="R994" s="362"/>
      <c r="S994" s="362"/>
      <c r="T994" s="362"/>
      <c r="U994" s="362"/>
      <c r="V994" s="362"/>
      <c r="W994" s="362"/>
      <c r="X994" s="362"/>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5"/>
      <c r="BK994" s="5"/>
      <c r="BL994" s="5"/>
      <c r="BM994" s="5"/>
      <c r="BN994" s="5"/>
      <c r="BO994" s="5"/>
      <c r="BP994" s="5"/>
      <c r="BQ994" s="5"/>
      <c r="BR994" s="5"/>
      <c r="BS994" s="5"/>
      <c r="BT994" s="5"/>
      <c r="BU994" s="5"/>
      <c r="BV994" s="5"/>
      <c r="BW994" s="5"/>
      <c r="BX994" s="5"/>
      <c r="BY994" s="5"/>
      <c r="BZ994" s="5"/>
      <c r="CA994" s="5"/>
      <c r="CB994" s="5"/>
      <c r="CC994" s="6"/>
      <c r="CD994" s="6"/>
      <c r="CE994" s="6"/>
      <c r="CF994" s="6"/>
    </row>
    <row r="995" spans="1:84" x14ac:dyDescent="0.25">
      <c r="A995" s="1"/>
      <c r="B995" s="5"/>
      <c r="C995" s="5"/>
      <c r="D995" s="5"/>
      <c r="E995" s="5"/>
      <c r="F995" s="18"/>
      <c r="G995" s="5"/>
      <c r="H995" s="17"/>
      <c r="I995" s="5"/>
      <c r="J995" s="5"/>
      <c r="K995" s="5"/>
      <c r="L995" s="5"/>
      <c r="M995" s="5"/>
      <c r="N995" s="5"/>
      <c r="O995" s="5"/>
      <c r="P995" s="368"/>
      <c r="Q995" s="362"/>
      <c r="R995" s="362"/>
      <c r="S995" s="362"/>
      <c r="T995" s="362"/>
      <c r="U995" s="362"/>
      <c r="V995" s="362"/>
      <c r="W995" s="362"/>
      <c r="X995" s="362"/>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5"/>
      <c r="BK995" s="5"/>
      <c r="BL995" s="5"/>
      <c r="BM995" s="5"/>
      <c r="BN995" s="5"/>
      <c r="BO995" s="5"/>
      <c r="BP995" s="5"/>
      <c r="BQ995" s="5"/>
      <c r="BR995" s="5"/>
      <c r="BS995" s="5"/>
      <c r="BT995" s="5"/>
      <c r="BU995" s="5"/>
      <c r="BV995" s="5"/>
      <c r="BW995" s="5"/>
      <c r="BX995" s="5"/>
      <c r="BY995" s="5"/>
      <c r="BZ995" s="5"/>
      <c r="CA995" s="5"/>
      <c r="CB995" s="5"/>
      <c r="CC995" s="6"/>
      <c r="CD995" s="6"/>
      <c r="CE995" s="6"/>
      <c r="CF995" s="6"/>
    </row>
    <row r="996" spans="1:84" x14ac:dyDescent="0.25">
      <c r="A996" s="1"/>
      <c r="B996" s="5"/>
      <c r="C996" s="5"/>
      <c r="D996" s="5"/>
      <c r="E996" s="5"/>
      <c r="F996" s="18"/>
      <c r="G996" s="5"/>
      <c r="H996" s="17"/>
      <c r="I996" s="5"/>
      <c r="J996" s="5"/>
      <c r="K996" s="5"/>
      <c r="L996" s="5"/>
      <c r="M996" s="5"/>
      <c r="N996" s="5"/>
      <c r="O996" s="5"/>
      <c r="P996" s="368"/>
      <c r="Q996" s="362"/>
      <c r="R996" s="362"/>
      <c r="S996" s="362"/>
      <c r="T996" s="362"/>
      <c r="U996" s="362"/>
      <c r="V996" s="362"/>
      <c r="W996" s="362"/>
      <c r="X996" s="362"/>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c r="BI996" s="5"/>
      <c r="BJ996" s="5"/>
      <c r="BK996" s="5"/>
      <c r="BL996" s="5"/>
      <c r="BM996" s="5"/>
      <c r="BN996" s="5"/>
      <c r="BO996" s="5"/>
      <c r="BP996" s="5"/>
      <c r="BQ996" s="5"/>
      <c r="BR996" s="5"/>
      <c r="BS996" s="5"/>
      <c r="BT996" s="5"/>
      <c r="BU996" s="5"/>
      <c r="BV996" s="5"/>
      <c r="BW996" s="5"/>
      <c r="BX996" s="5"/>
      <c r="BY996" s="5"/>
      <c r="BZ996" s="5"/>
      <c r="CA996" s="5"/>
      <c r="CB996" s="5"/>
      <c r="CC996" s="6"/>
      <c r="CD996" s="6"/>
      <c r="CE996" s="6"/>
      <c r="CF996" s="6"/>
    </row>
    <row r="997" spans="1:84" x14ac:dyDescent="0.25">
      <c r="A997" s="1"/>
      <c r="B997" s="5"/>
      <c r="C997" s="5"/>
      <c r="D997" s="5"/>
      <c r="E997" s="5"/>
      <c r="F997" s="18"/>
      <c r="G997" s="5"/>
      <c r="H997" s="17"/>
      <c r="I997" s="5"/>
      <c r="J997" s="5"/>
      <c r="K997" s="5"/>
      <c r="L997" s="5"/>
      <c r="M997" s="5"/>
      <c r="N997" s="5"/>
      <c r="O997" s="5"/>
      <c r="P997" s="368"/>
      <c r="Q997" s="362"/>
      <c r="R997" s="362"/>
      <c r="S997" s="362"/>
      <c r="T997" s="362"/>
      <c r="U997" s="362"/>
      <c r="V997" s="362"/>
      <c r="W997" s="362"/>
      <c r="X997" s="362"/>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5"/>
      <c r="BH997" s="5"/>
      <c r="BI997" s="5"/>
      <c r="BJ997" s="5"/>
      <c r="BK997" s="5"/>
      <c r="BL997" s="5"/>
      <c r="BM997" s="5"/>
      <c r="BN997" s="5"/>
      <c r="BO997" s="5"/>
      <c r="BP997" s="5"/>
      <c r="BQ997" s="5"/>
      <c r="BR997" s="5"/>
      <c r="BS997" s="5"/>
      <c r="BT997" s="5"/>
      <c r="BU997" s="5"/>
      <c r="BV997" s="5"/>
      <c r="BW997" s="5"/>
      <c r="BX997" s="5"/>
      <c r="BY997" s="5"/>
      <c r="BZ997" s="5"/>
      <c r="CA997" s="5"/>
      <c r="CB997" s="5"/>
      <c r="CC997" s="6"/>
      <c r="CD997" s="6"/>
      <c r="CE997" s="6"/>
      <c r="CF997" s="6"/>
    </row>
    <row r="998" spans="1:84" x14ac:dyDescent="0.25">
      <c r="A998" s="1"/>
      <c r="B998" s="5"/>
      <c r="C998" s="5"/>
      <c r="D998" s="5"/>
      <c r="E998" s="5"/>
      <c r="F998" s="18"/>
      <c r="G998" s="5"/>
      <c r="H998" s="17"/>
      <c r="I998" s="5"/>
      <c r="J998" s="5"/>
      <c r="K998" s="5"/>
      <c r="L998" s="5"/>
      <c r="M998" s="5"/>
      <c r="N998" s="5"/>
      <c r="O998" s="5"/>
      <c r="P998" s="368"/>
      <c r="Q998" s="362"/>
      <c r="R998" s="362"/>
      <c r="S998" s="362"/>
      <c r="T998" s="362"/>
      <c r="U998" s="362"/>
      <c r="V998" s="362"/>
      <c r="W998" s="362"/>
      <c r="X998" s="362"/>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5"/>
      <c r="BV998" s="5"/>
      <c r="BW998" s="5"/>
      <c r="BX998" s="5"/>
      <c r="BY998" s="5"/>
      <c r="BZ998" s="5"/>
      <c r="CA998" s="5"/>
      <c r="CB998" s="5"/>
      <c r="CC998" s="6"/>
      <c r="CD998" s="6"/>
      <c r="CE998" s="6"/>
      <c r="CF998" s="6"/>
    </row>
    <row r="999" spans="1:84" x14ac:dyDescent="0.25">
      <c r="A999" s="1"/>
      <c r="B999" s="5"/>
      <c r="C999" s="5"/>
      <c r="D999" s="5"/>
      <c r="E999" s="5"/>
      <c r="F999" s="18"/>
      <c r="G999" s="5"/>
      <c r="H999" s="17"/>
      <c r="I999" s="5"/>
      <c r="J999" s="5"/>
      <c r="K999" s="5"/>
      <c r="L999" s="5"/>
      <c r="M999" s="5"/>
      <c r="N999" s="5"/>
      <c r="O999" s="5"/>
      <c r="P999" s="368"/>
      <c r="Q999" s="362"/>
      <c r="R999" s="362"/>
      <c r="S999" s="362"/>
      <c r="T999" s="362"/>
      <c r="U999" s="362"/>
      <c r="V999" s="362"/>
      <c r="W999" s="362"/>
      <c r="X999" s="362"/>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N999" s="5"/>
      <c r="BO999" s="5"/>
      <c r="BP999" s="5"/>
      <c r="BQ999" s="5"/>
      <c r="BR999" s="5"/>
      <c r="BS999" s="5"/>
      <c r="BT999" s="5"/>
      <c r="BU999" s="5"/>
      <c r="BV999" s="5"/>
      <c r="BW999" s="5"/>
      <c r="BX999" s="5"/>
      <c r="BY999" s="5"/>
      <c r="BZ999" s="5"/>
      <c r="CA999" s="5"/>
      <c r="CB999" s="5"/>
      <c r="CC999" s="6"/>
      <c r="CD999" s="6"/>
      <c r="CE999" s="6"/>
      <c r="CF999" s="6"/>
    </row>
    <row r="1000" spans="1:84" x14ac:dyDescent="0.25">
      <c r="A1000" s="1"/>
      <c r="B1000" s="5"/>
      <c r="C1000" s="5"/>
      <c r="D1000" s="5"/>
      <c r="E1000" s="5"/>
      <c r="F1000" s="18"/>
      <c r="G1000" s="5"/>
      <c r="H1000" s="17"/>
      <c r="I1000" s="5"/>
      <c r="J1000" s="5"/>
      <c r="K1000" s="5"/>
      <c r="L1000" s="5"/>
      <c r="M1000" s="5"/>
      <c r="N1000" s="5"/>
      <c r="O1000" s="5"/>
      <c r="P1000" s="368"/>
      <c r="Q1000" s="362"/>
      <c r="R1000" s="362"/>
      <c r="S1000" s="362"/>
      <c r="T1000" s="362"/>
      <c r="U1000" s="362"/>
      <c r="V1000" s="362"/>
      <c r="W1000" s="362"/>
      <c r="X1000" s="362"/>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c r="BI1000" s="5"/>
      <c r="BJ1000" s="5"/>
      <c r="BK1000" s="5"/>
      <c r="BL1000" s="5"/>
      <c r="BM1000" s="5"/>
      <c r="BN1000" s="5"/>
      <c r="BO1000" s="5"/>
      <c r="BP1000" s="5"/>
      <c r="BQ1000" s="5"/>
      <c r="BR1000" s="5"/>
      <c r="BS1000" s="5"/>
      <c r="BT1000" s="5"/>
      <c r="BU1000" s="5"/>
      <c r="BV1000" s="5"/>
      <c r="BW1000" s="5"/>
      <c r="BX1000" s="5"/>
      <c r="BY1000" s="5"/>
      <c r="BZ1000" s="5"/>
      <c r="CA1000" s="5"/>
      <c r="CB1000" s="5"/>
      <c r="CC1000" s="6"/>
      <c r="CD1000" s="6"/>
      <c r="CE1000" s="6"/>
      <c r="CF1000" s="6"/>
    </row>
    <row r="1001" spans="1:84" x14ac:dyDescent="0.25">
      <c r="A1001" s="1"/>
      <c r="B1001" s="5"/>
      <c r="C1001" s="5"/>
      <c r="D1001" s="5"/>
      <c r="E1001" s="5"/>
      <c r="F1001" s="18"/>
      <c r="G1001" s="5"/>
      <c r="H1001" s="17"/>
      <c r="I1001" s="5"/>
      <c r="J1001" s="5"/>
      <c r="K1001" s="5"/>
      <c r="L1001" s="5"/>
      <c r="M1001" s="5"/>
      <c r="N1001" s="5"/>
      <c r="O1001" s="5"/>
      <c r="P1001" s="368"/>
      <c r="Q1001" s="362"/>
      <c r="R1001" s="362"/>
      <c r="S1001" s="362"/>
      <c r="T1001" s="362"/>
      <c r="U1001" s="362"/>
      <c r="V1001" s="362"/>
      <c r="W1001" s="362"/>
      <c r="X1001" s="362"/>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5"/>
      <c r="BK1001" s="5"/>
      <c r="BL1001" s="5"/>
      <c r="BM1001" s="5"/>
      <c r="BN1001" s="5"/>
      <c r="BO1001" s="5"/>
      <c r="BP1001" s="5"/>
      <c r="BQ1001" s="5"/>
      <c r="BR1001" s="5"/>
      <c r="BS1001" s="5"/>
      <c r="BT1001" s="5"/>
      <c r="BU1001" s="5"/>
      <c r="BV1001" s="5"/>
      <c r="BW1001" s="5"/>
      <c r="BX1001" s="5"/>
      <c r="BY1001" s="5"/>
      <c r="BZ1001" s="5"/>
      <c r="CA1001" s="5"/>
      <c r="CB1001" s="5"/>
      <c r="CC1001" s="6"/>
      <c r="CD1001" s="6"/>
      <c r="CE1001" s="6"/>
      <c r="CF1001" s="6"/>
    </row>
    <row r="1002" spans="1:84" x14ac:dyDescent="0.25">
      <c r="A1002" s="1"/>
      <c r="B1002" s="5"/>
      <c r="C1002" s="5"/>
      <c r="D1002" s="5"/>
      <c r="E1002" s="5"/>
      <c r="F1002" s="18"/>
      <c r="G1002" s="5"/>
      <c r="H1002" s="17"/>
      <c r="I1002" s="5"/>
      <c r="J1002" s="5"/>
      <c r="K1002" s="5"/>
      <c r="L1002" s="5"/>
      <c r="M1002" s="5"/>
      <c r="N1002" s="5"/>
      <c r="O1002" s="5"/>
      <c r="P1002" s="368"/>
      <c r="Q1002" s="362"/>
      <c r="R1002" s="362"/>
      <c r="S1002" s="362"/>
      <c r="T1002" s="362"/>
      <c r="U1002" s="362"/>
      <c r="V1002" s="362"/>
      <c r="W1002" s="362"/>
      <c r="X1002" s="362"/>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L1002" s="5"/>
      <c r="BM1002" s="5"/>
      <c r="BN1002" s="5"/>
      <c r="BO1002" s="5"/>
      <c r="BP1002" s="5"/>
      <c r="BQ1002" s="5"/>
      <c r="BR1002" s="5"/>
      <c r="BS1002" s="5"/>
      <c r="BT1002" s="5"/>
      <c r="BU1002" s="5"/>
      <c r="BV1002" s="5"/>
      <c r="BW1002" s="5"/>
      <c r="BX1002" s="5"/>
      <c r="BY1002" s="5"/>
      <c r="BZ1002" s="5"/>
      <c r="CA1002" s="5"/>
      <c r="CB1002" s="5"/>
      <c r="CC1002" s="6"/>
      <c r="CD1002" s="6"/>
      <c r="CE1002" s="6"/>
      <c r="CF1002" s="6"/>
    </row>
    <row r="1003" spans="1:84" x14ac:dyDescent="0.25">
      <c r="A1003" s="1"/>
      <c r="B1003" s="5"/>
      <c r="C1003" s="5"/>
      <c r="D1003" s="5"/>
      <c r="E1003" s="5"/>
      <c r="F1003" s="18"/>
      <c r="G1003" s="5"/>
      <c r="H1003" s="17"/>
      <c r="I1003" s="5"/>
      <c r="J1003" s="5"/>
      <c r="K1003" s="5"/>
      <c r="L1003" s="5"/>
      <c r="M1003" s="5"/>
      <c r="N1003" s="5"/>
      <c r="O1003" s="5"/>
      <c r="P1003" s="368"/>
      <c r="Q1003" s="362"/>
      <c r="R1003" s="362"/>
      <c r="S1003" s="362"/>
      <c r="T1003" s="362"/>
      <c r="U1003" s="362"/>
      <c r="V1003" s="362"/>
      <c r="W1003" s="362"/>
      <c r="X1003" s="362"/>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N1003" s="5"/>
      <c r="BO1003" s="5"/>
      <c r="BP1003" s="5"/>
      <c r="BQ1003" s="5"/>
      <c r="BR1003" s="5"/>
      <c r="BS1003" s="5"/>
      <c r="BT1003" s="5"/>
      <c r="BU1003" s="5"/>
      <c r="BV1003" s="5"/>
      <c r="BW1003" s="5"/>
      <c r="BX1003" s="5"/>
      <c r="BY1003" s="5"/>
      <c r="BZ1003" s="5"/>
      <c r="CA1003" s="5"/>
      <c r="CB1003" s="5"/>
      <c r="CC1003" s="6"/>
      <c r="CD1003" s="6"/>
      <c r="CE1003" s="6"/>
      <c r="CF1003" s="6"/>
    </row>
    <row r="1004" spans="1:84" x14ac:dyDescent="0.25">
      <c r="A1004" s="1"/>
      <c r="B1004" s="5"/>
      <c r="C1004" s="5"/>
      <c r="D1004" s="5"/>
      <c r="E1004" s="5"/>
      <c r="F1004" s="18"/>
      <c r="G1004" s="5"/>
      <c r="H1004" s="17"/>
      <c r="I1004" s="5"/>
      <c r="J1004" s="5"/>
      <c r="K1004" s="5"/>
      <c r="L1004" s="5"/>
      <c r="M1004" s="5"/>
      <c r="N1004" s="5"/>
      <c r="O1004" s="5"/>
      <c r="P1004" s="368"/>
      <c r="Q1004" s="362"/>
      <c r="R1004" s="362"/>
      <c r="S1004" s="362"/>
      <c r="T1004" s="362"/>
      <c r="U1004" s="362"/>
      <c r="V1004" s="362"/>
      <c r="W1004" s="362"/>
      <c r="X1004" s="362"/>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N1004" s="5"/>
      <c r="BO1004" s="5"/>
      <c r="BP1004" s="5"/>
      <c r="BQ1004" s="5"/>
      <c r="BR1004" s="5"/>
      <c r="BS1004" s="5"/>
      <c r="BT1004" s="5"/>
      <c r="BU1004" s="5"/>
      <c r="BV1004" s="5"/>
      <c r="BW1004" s="5"/>
      <c r="BX1004" s="5"/>
      <c r="BY1004" s="5"/>
      <c r="BZ1004" s="5"/>
      <c r="CA1004" s="5"/>
      <c r="CB1004" s="5"/>
      <c r="CC1004" s="6"/>
      <c r="CD1004" s="6"/>
      <c r="CE1004" s="6"/>
      <c r="CF1004" s="6"/>
    </row>
    <row r="1005" spans="1:84" x14ac:dyDescent="0.25">
      <c r="A1005" s="1"/>
      <c r="B1005" s="5"/>
      <c r="C1005" s="5"/>
      <c r="D1005" s="5"/>
      <c r="E1005" s="5"/>
      <c r="F1005" s="18"/>
      <c r="G1005" s="5"/>
      <c r="H1005" s="17"/>
      <c r="I1005" s="5"/>
      <c r="J1005" s="5"/>
      <c r="K1005" s="5"/>
      <c r="L1005" s="5"/>
      <c r="M1005" s="5"/>
      <c r="N1005" s="5"/>
      <c r="O1005" s="5"/>
      <c r="P1005" s="368"/>
      <c r="Q1005" s="362"/>
      <c r="R1005" s="362"/>
      <c r="S1005" s="362"/>
      <c r="T1005" s="362"/>
      <c r="U1005" s="362"/>
      <c r="V1005" s="362"/>
      <c r="W1005" s="362"/>
      <c r="X1005" s="362"/>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5"/>
      <c r="BM1005" s="5"/>
      <c r="BN1005" s="5"/>
      <c r="BO1005" s="5"/>
      <c r="BP1005" s="5"/>
      <c r="BQ1005" s="5"/>
      <c r="BR1005" s="5"/>
      <c r="BS1005" s="5"/>
      <c r="BT1005" s="5"/>
      <c r="BU1005" s="5"/>
      <c r="BV1005" s="5"/>
      <c r="BW1005" s="5"/>
      <c r="BX1005" s="5"/>
      <c r="BY1005" s="5"/>
      <c r="BZ1005" s="5"/>
      <c r="CA1005" s="5"/>
      <c r="CB1005" s="5"/>
      <c r="CC1005" s="6"/>
      <c r="CD1005" s="6"/>
      <c r="CE1005" s="6"/>
      <c r="CF1005" s="6"/>
    </row>
    <row r="1006" spans="1:84" x14ac:dyDescent="0.25">
      <c r="A1006" s="1"/>
      <c r="B1006" s="5"/>
      <c r="C1006" s="5"/>
      <c r="D1006" s="5"/>
      <c r="E1006" s="5"/>
      <c r="F1006" s="18"/>
      <c r="G1006" s="5"/>
      <c r="H1006" s="17"/>
      <c r="I1006" s="5"/>
      <c r="J1006" s="5"/>
      <c r="K1006" s="5"/>
      <c r="L1006" s="5"/>
      <c r="M1006" s="5"/>
      <c r="N1006" s="5"/>
      <c r="O1006" s="5"/>
      <c r="P1006" s="368"/>
      <c r="Q1006" s="362"/>
      <c r="R1006" s="362"/>
      <c r="S1006" s="362"/>
      <c r="T1006" s="362"/>
      <c r="U1006" s="362"/>
      <c r="V1006" s="362"/>
      <c r="W1006" s="362"/>
      <c r="X1006" s="362"/>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5"/>
      <c r="BV1006" s="5"/>
      <c r="BW1006" s="5"/>
      <c r="BX1006" s="5"/>
      <c r="BY1006" s="5"/>
      <c r="BZ1006" s="5"/>
      <c r="CA1006" s="5"/>
      <c r="CB1006" s="5"/>
      <c r="CC1006" s="6"/>
      <c r="CD1006" s="6"/>
      <c r="CE1006" s="6"/>
      <c r="CF1006" s="6"/>
    </row>
    <row r="1007" spans="1:84" x14ac:dyDescent="0.25">
      <c r="A1007" s="1"/>
      <c r="B1007" s="5"/>
      <c r="C1007" s="5"/>
      <c r="D1007" s="5"/>
      <c r="E1007" s="5"/>
      <c r="F1007" s="18"/>
      <c r="G1007" s="5"/>
      <c r="H1007" s="17"/>
      <c r="I1007" s="5"/>
      <c r="J1007" s="5"/>
      <c r="K1007" s="5"/>
      <c r="L1007" s="5"/>
      <c r="M1007" s="5"/>
      <c r="N1007" s="5"/>
      <c r="O1007" s="5"/>
      <c r="P1007" s="368"/>
      <c r="Q1007" s="362"/>
      <c r="R1007" s="362"/>
      <c r="S1007" s="362"/>
      <c r="T1007" s="362"/>
      <c r="U1007" s="362"/>
      <c r="V1007" s="362"/>
      <c r="W1007" s="362"/>
      <c r="X1007" s="362"/>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L1007" s="5"/>
      <c r="BM1007" s="5"/>
      <c r="BN1007" s="5"/>
      <c r="BO1007" s="5"/>
      <c r="BP1007" s="5"/>
      <c r="BQ1007" s="5"/>
      <c r="BR1007" s="5"/>
      <c r="BS1007" s="5"/>
      <c r="BT1007" s="5"/>
      <c r="BU1007" s="5"/>
      <c r="BV1007" s="5"/>
      <c r="BW1007" s="5"/>
      <c r="BX1007" s="5"/>
      <c r="BY1007" s="5"/>
      <c r="BZ1007" s="5"/>
      <c r="CA1007" s="5"/>
      <c r="CB1007" s="5"/>
      <c r="CC1007" s="6"/>
      <c r="CD1007" s="6"/>
      <c r="CE1007" s="6"/>
      <c r="CF1007" s="6"/>
    </row>
    <row r="1008" spans="1:84" x14ac:dyDescent="0.25">
      <c r="A1008" s="1"/>
      <c r="B1008" s="5"/>
      <c r="C1008" s="5"/>
      <c r="D1008" s="5"/>
      <c r="E1008" s="5"/>
      <c r="F1008" s="18"/>
      <c r="G1008" s="5"/>
      <c r="H1008" s="17"/>
      <c r="I1008" s="5"/>
      <c r="J1008" s="5"/>
      <c r="K1008" s="5"/>
      <c r="L1008" s="5"/>
      <c r="M1008" s="5"/>
      <c r="N1008" s="5"/>
      <c r="O1008" s="5"/>
      <c r="P1008" s="368"/>
      <c r="Q1008" s="362"/>
      <c r="R1008" s="362"/>
      <c r="S1008" s="362"/>
      <c r="T1008" s="362"/>
      <c r="U1008" s="362"/>
      <c r="V1008" s="362"/>
      <c r="W1008" s="362"/>
      <c r="X1008" s="362"/>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5"/>
      <c r="BM1008" s="5"/>
      <c r="BN1008" s="5"/>
      <c r="BO1008" s="5"/>
      <c r="BP1008" s="5"/>
      <c r="BQ1008" s="5"/>
      <c r="BR1008" s="5"/>
      <c r="BS1008" s="5"/>
      <c r="BT1008" s="5"/>
      <c r="BU1008" s="5"/>
      <c r="BV1008" s="5"/>
      <c r="BW1008" s="5"/>
      <c r="BX1008" s="5"/>
      <c r="BY1008" s="5"/>
      <c r="BZ1008" s="5"/>
      <c r="CA1008" s="5"/>
      <c r="CB1008" s="5"/>
      <c r="CC1008" s="6"/>
      <c r="CD1008" s="6"/>
      <c r="CE1008" s="6"/>
      <c r="CF1008" s="6"/>
    </row>
    <row r="1009" spans="1:84" x14ac:dyDescent="0.25">
      <c r="A1009" s="1"/>
      <c r="B1009" s="5"/>
      <c r="C1009" s="5"/>
      <c r="D1009" s="5"/>
      <c r="E1009" s="5"/>
      <c r="F1009" s="18"/>
      <c r="G1009" s="5"/>
      <c r="H1009" s="17"/>
      <c r="I1009" s="5"/>
      <c r="J1009" s="5"/>
      <c r="K1009" s="5"/>
      <c r="L1009" s="5"/>
      <c r="M1009" s="5"/>
      <c r="N1009" s="5"/>
      <c r="O1009" s="5"/>
      <c r="P1009" s="368"/>
      <c r="Q1009" s="362"/>
      <c r="R1009" s="362"/>
      <c r="S1009" s="362"/>
      <c r="T1009" s="362"/>
      <c r="U1009" s="362"/>
      <c r="V1009" s="362"/>
      <c r="W1009" s="362"/>
      <c r="X1009" s="362"/>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L1009" s="5"/>
      <c r="BM1009" s="5"/>
      <c r="BN1009" s="5"/>
      <c r="BO1009" s="5"/>
      <c r="BP1009" s="5"/>
      <c r="BQ1009" s="5"/>
      <c r="BR1009" s="5"/>
      <c r="BS1009" s="5"/>
      <c r="BT1009" s="5"/>
      <c r="BU1009" s="5"/>
      <c r="BV1009" s="5"/>
      <c r="BW1009" s="5"/>
      <c r="BX1009" s="5"/>
      <c r="BY1009" s="5"/>
      <c r="BZ1009" s="5"/>
      <c r="CA1009" s="5"/>
      <c r="CB1009" s="5"/>
      <c r="CC1009" s="6"/>
      <c r="CD1009" s="6"/>
      <c r="CE1009" s="6"/>
      <c r="CF1009" s="6"/>
    </row>
    <row r="1010" spans="1:84" x14ac:dyDescent="0.25">
      <c r="A1010" s="1"/>
      <c r="B1010" s="5"/>
      <c r="C1010" s="5"/>
      <c r="D1010" s="5"/>
      <c r="E1010" s="5"/>
      <c r="F1010" s="18"/>
      <c r="G1010" s="5"/>
      <c r="H1010" s="17"/>
      <c r="I1010" s="5"/>
      <c r="J1010" s="5"/>
      <c r="K1010" s="5"/>
      <c r="L1010" s="5"/>
      <c r="M1010" s="5"/>
      <c r="N1010" s="5"/>
      <c r="O1010" s="5"/>
      <c r="P1010" s="368"/>
      <c r="Q1010" s="362"/>
      <c r="R1010" s="362"/>
      <c r="S1010" s="362"/>
      <c r="T1010" s="362"/>
      <c r="U1010" s="362"/>
      <c r="V1010" s="362"/>
      <c r="W1010" s="362"/>
      <c r="X1010" s="362"/>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H1010" s="5"/>
      <c r="BI1010" s="5"/>
      <c r="BJ1010" s="5"/>
      <c r="BK1010" s="5"/>
      <c r="BL1010" s="5"/>
      <c r="BM1010" s="5"/>
      <c r="BN1010" s="5"/>
      <c r="BO1010" s="5"/>
      <c r="BP1010" s="5"/>
      <c r="BQ1010" s="5"/>
      <c r="BR1010" s="5"/>
      <c r="BS1010" s="5"/>
      <c r="BT1010" s="5"/>
      <c r="BU1010" s="5"/>
      <c r="BV1010" s="5"/>
      <c r="BW1010" s="5"/>
      <c r="BX1010" s="5"/>
      <c r="BY1010" s="5"/>
      <c r="BZ1010" s="5"/>
      <c r="CA1010" s="5"/>
      <c r="CB1010" s="5"/>
      <c r="CC1010" s="6"/>
      <c r="CD1010" s="6"/>
      <c r="CE1010" s="6"/>
      <c r="CF1010" s="6"/>
    </row>
    <row r="1011" spans="1:84" x14ac:dyDescent="0.25">
      <c r="A1011" s="1"/>
      <c r="B1011" s="5"/>
      <c r="C1011" s="5"/>
      <c r="D1011" s="5"/>
      <c r="E1011" s="5"/>
      <c r="F1011" s="18"/>
      <c r="G1011" s="5"/>
      <c r="H1011" s="17"/>
      <c r="I1011" s="5"/>
      <c r="J1011" s="5"/>
      <c r="K1011" s="5"/>
      <c r="L1011" s="5"/>
      <c r="M1011" s="5"/>
      <c r="N1011" s="5"/>
      <c r="O1011" s="5"/>
      <c r="P1011" s="368"/>
      <c r="Q1011" s="362"/>
      <c r="R1011" s="362"/>
      <c r="S1011" s="362"/>
      <c r="T1011" s="362"/>
      <c r="U1011" s="362"/>
      <c r="V1011" s="362"/>
      <c r="W1011" s="362"/>
      <c r="X1011" s="362"/>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L1011" s="5"/>
      <c r="BM1011" s="5"/>
      <c r="BN1011" s="5"/>
      <c r="BO1011" s="5"/>
      <c r="BP1011" s="5"/>
      <c r="BQ1011" s="5"/>
      <c r="BR1011" s="5"/>
      <c r="BS1011" s="5"/>
      <c r="BT1011" s="5"/>
      <c r="BU1011" s="5"/>
      <c r="BV1011" s="5"/>
      <c r="BW1011" s="5"/>
      <c r="BX1011" s="5"/>
      <c r="BY1011" s="5"/>
      <c r="BZ1011" s="5"/>
      <c r="CA1011" s="5"/>
      <c r="CB1011" s="5"/>
      <c r="CC1011" s="6"/>
      <c r="CD1011" s="6"/>
      <c r="CE1011" s="6"/>
      <c r="CF1011" s="6"/>
    </row>
    <row r="1012" spans="1:84" x14ac:dyDescent="0.25">
      <c r="A1012" s="1"/>
      <c r="B1012" s="5"/>
      <c r="C1012" s="5"/>
      <c r="D1012" s="5"/>
      <c r="E1012" s="5"/>
      <c r="F1012" s="18"/>
      <c r="G1012" s="5"/>
      <c r="H1012" s="17"/>
      <c r="I1012" s="5"/>
      <c r="J1012" s="5"/>
      <c r="K1012" s="5"/>
      <c r="L1012" s="5"/>
      <c r="M1012" s="5"/>
      <c r="N1012" s="5"/>
      <c r="O1012" s="5"/>
      <c r="P1012" s="368"/>
      <c r="Q1012" s="362"/>
      <c r="R1012" s="362"/>
      <c r="S1012" s="362"/>
      <c r="T1012" s="362"/>
      <c r="U1012" s="362"/>
      <c r="V1012" s="362"/>
      <c r="W1012" s="362"/>
      <c r="X1012" s="362"/>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c r="BC1012" s="5"/>
      <c r="BD1012" s="5"/>
      <c r="BE1012" s="5"/>
      <c r="BF1012" s="5"/>
      <c r="BG1012" s="5"/>
      <c r="BH1012" s="5"/>
      <c r="BI1012" s="5"/>
      <c r="BJ1012" s="5"/>
      <c r="BK1012" s="5"/>
      <c r="BL1012" s="5"/>
      <c r="BM1012" s="5"/>
      <c r="BN1012" s="5"/>
      <c r="BO1012" s="5"/>
      <c r="BP1012" s="5"/>
      <c r="BQ1012" s="5"/>
      <c r="BR1012" s="5"/>
      <c r="BS1012" s="5"/>
      <c r="BT1012" s="5"/>
      <c r="BU1012" s="5"/>
      <c r="BV1012" s="5"/>
      <c r="BW1012" s="5"/>
      <c r="BX1012" s="5"/>
      <c r="BY1012" s="5"/>
      <c r="BZ1012" s="5"/>
      <c r="CA1012" s="5"/>
      <c r="CB1012" s="5"/>
      <c r="CC1012" s="6"/>
      <c r="CD1012" s="6"/>
      <c r="CE1012" s="6"/>
      <c r="CF1012" s="6"/>
    </row>
    <row r="1013" spans="1:84" x14ac:dyDescent="0.25">
      <c r="A1013" s="1"/>
      <c r="B1013" s="5"/>
      <c r="C1013" s="5"/>
      <c r="D1013" s="5"/>
      <c r="E1013" s="5"/>
      <c r="F1013" s="18"/>
      <c r="G1013" s="5"/>
      <c r="H1013" s="17"/>
      <c r="I1013" s="5"/>
      <c r="J1013" s="5"/>
      <c r="K1013" s="5"/>
      <c r="L1013" s="5"/>
      <c r="M1013" s="5"/>
      <c r="N1013" s="5"/>
      <c r="O1013" s="5"/>
      <c r="P1013" s="368"/>
      <c r="Q1013" s="362"/>
      <c r="R1013" s="362"/>
      <c r="S1013" s="362"/>
      <c r="T1013" s="362"/>
      <c r="U1013" s="362"/>
      <c r="V1013" s="362"/>
      <c r="W1013" s="362"/>
      <c r="X1013" s="362"/>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c r="BA1013" s="5"/>
      <c r="BB1013" s="5"/>
      <c r="BC1013" s="5"/>
      <c r="BD1013" s="5"/>
      <c r="BE1013" s="5"/>
      <c r="BF1013" s="5"/>
      <c r="BG1013" s="5"/>
      <c r="BH1013" s="5"/>
      <c r="BI1013" s="5"/>
      <c r="BJ1013" s="5"/>
      <c r="BK1013" s="5"/>
      <c r="BL1013" s="5"/>
      <c r="BM1013" s="5"/>
      <c r="BN1013" s="5"/>
      <c r="BO1013" s="5"/>
      <c r="BP1013" s="5"/>
      <c r="BQ1013" s="5"/>
      <c r="BR1013" s="5"/>
      <c r="BS1013" s="5"/>
      <c r="BT1013" s="5"/>
      <c r="BU1013" s="5"/>
      <c r="BV1013" s="5"/>
      <c r="BW1013" s="5"/>
      <c r="BX1013" s="5"/>
      <c r="BY1013" s="5"/>
      <c r="BZ1013" s="5"/>
      <c r="CA1013" s="5"/>
      <c r="CB1013" s="5"/>
      <c r="CC1013" s="6"/>
      <c r="CD1013" s="6"/>
      <c r="CE1013" s="6"/>
      <c r="CF1013" s="6"/>
    </row>
    <row r="1014" spans="1:84" x14ac:dyDescent="0.25">
      <c r="A1014" s="1"/>
      <c r="B1014" s="5"/>
      <c r="C1014" s="5"/>
      <c r="D1014" s="5"/>
      <c r="E1014" s="5"/>
      <c r="F1014" s="18"/>
      <c r="G1014" s="5"/>
      <c r="H1014" s="17"/>
      <c r="I1014" s="5"/>
      <c r="J1014" s="5"/>
      <c r="K1014" s="5"/>
      <c r="L1014" s="5"/>
      <c r="M1014" s="5"/>
      <c r="N1014" s="5"/>
      <c r="O1014" s="5"/>
      <c r="P1014" s="368"/>
      <c r="Q1014" s="362"/>
      <c r="R1014" s="362"/>
      <c r="S1014" s="362"/>
      <c r="T1014" s="362"/>
      <c r="U1014" s="362"/>
      <c r="V1014" s="362"/>
      <c r="W1014" s="362"/>
      <c r="X1014" s="362"/>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c r="BU1014" s="5"/>
      <c r="BV1014" s="5"/>
      <c r="BW1014" s="5"/>
      <c r="BX1014" s="5"/>
      <c r="BY1014" s="5"/>
      <c r="BZ1014" s="5"/>
      <c r="CA1014" s="5"/>
      <c r="CB1014" s="5"/>
      <c r="CC1014" s="6"/>
      <c r="CD1014" s="6"/>
      <c r="CE1014" s="6"/>
      <c r="CF1014" s="6"/>
    </row>
    <row r="1015" spans="1:84" x14ac:dyDescent="0.25">
      <c r="A1015" s="1"/>
      <c r="B1015" s="5"/>
      <c r="C1015" s="5"/>
      <c r="D1015" s="5"/>
      <c r="E1015" s="5"/>
      <c r="F1015" s="18"/>
      <c r="G1015" s="5"/>
      <c r="H1015" s="17"/>
      <c r="I1015" s="5"/>
      <c r="J1015" s="5"/>
      <c r="K1015" s="5"/>
      <c r="L1015" s="5"/>
      <c r="M1015" s="5"/>
      <c r="N1015" s="5"/>
      <c r="O1015" s="5"/>
      <c r="P1015" s="368"/>
      <c r="Q1015" s="362"/>
      <c r="R1015" s="362"/>
      <c r="S1015" s="362"/>
      <c r="T1015" s="362"/>
      <c r="U1015" s="362"/>
      <c r="V1015" s="362"/>
      <c r="W1015" s="362"/>
      <c r="X1015" s="362"/>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c r="BA1015" s="5"/>
      <c r="BB1015" s="5"/>
      <c r="BC1015" s="5"/>
      <c r="BD1015" s="5"/>
      <c r="BE1015" s="5"/>
      <c r="BF1015" s="5"/>
      <c r="BG1015" s="5"/>
      <c r="BH1015" s="5"/>
      <c r="BI1015" s="5"/>
      <c r="BJ1015" s="5"/>
      <c r="BK1015" s="5"/>
      <c r="BL1015" s="5"/>
      <c r="BM1015" s="5"/>
      <c r="BN1015" s="5"/>
      <c r="BO1015" s="5"/>
      <c r="BP1015" s="5"/>
      <c r="BQ1015" s="5"/>
      <c r="BR1015" s="5"/>
      <c r="BS1015" s="5"/>
      <c r="BT1015" s="5"/>
      <c r="BU1015" s="5"/>
      <c r="BV1015" s="5"/>
      <c r="BW1015" s="5"/>
      <c r="BX1015" s="5"/>
      <c r="BY1015" s="5"/>
      <c r="BZ1015" s="5"/>
      <c r="CA1015" s="5"/>
      <c r="CB1015" s="5"/>
      <c r="CC1015" s="6"/>
      <c r="CD1015" s="6"/>
      <c r="CE1015" s="6"/>
      <c r="CF1015" s="6"/>
    </row>
    <row r="1016" spans="1:84" x14ac:dyDescent="0.25">
      <c r="A1016" s="1"/>
      <c r="B1016" s="5"/>
      <c r="C1016" s="5"/>
      <c r="D1016" s="5"/>
      <c r="E1016" s="5"/>
      <c r="F1016" s="18"/>
      <c r="G1016" s="5"/>
      <c r="H1016" s="17"/>
      <c r="I1016" s="5"/>
      <c r="J1016" s="5"/>
      <c r="K1016" s="5"/>
      <c r="L1016" s="5"/>
      <c r="M1016" s="5"/>
      <c r="N1016" s="5"/>
      <c r="O1016" s="5"/>
      <c r="P1016" s="368"/>
      <c r="Q1016" s="362"/>
      <c r="R1016" s="362"/>
      <c r="S1016" s="362"/>
      <c r="T1016" s="362"/>
      <c r="U1016" s="362"/>
      <c r="V1016" s="362"/>
      <c r="W1016" s="362"/>
      <c r="X1016" s="362"/>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5"/>
      <c r="BH1016" s="5"/>
      <c r="BI1016" s="5"/>
      <c r="BJ1016" s="5"/>
      <c r="BK1016" s="5"/>
      <c r="BL1016" s="5"/>
      <c r="BM1016" s="5"/>
      <c r="BN1016" s="5"/>
      <c r="BO1016" s="5"/>
      <c r="BP1016" s="5"/>
      <c r="BQ1016" s="5"/>
      <c r="BR1016" s="5"/>
      <c r="BS1016" s="5"/>
      <c r="BT1016" s="5"/>
      <c r="BU1016" s="5"/>
      <c r="BV1016" s="5"/>
      <c r="BW1016" s="5"/>
      <c r="BX1016" s="5"/>
      <c r="BY1016" s="5"/>
      <c r="BZ1016" s="5"/>
      <c r="CA1016" s="5"/>
      <c r="CB1016" s="5"/>
      <c r="CC1016" s="6"/>
      <c r="CD1016" s="6"/>
      <c r="CE1016" s="6"/>
      <c r="CF1016" s="6"/>
    </row>
    <row r="1017" spans="1:84" x14ac:dyDescent="0.25">
      <c r="A1017" s="1"/>
      <c r="B1017" s="5"/>
      <c r="C1017" s="5"/>
      <c r="D1017" s="5"/>
      <c r="E1017" s="5"/>
      <c r="F1017" s="18"/>
      <c r="G1017" s="5"/>
      <c r="H1017" s="17"/>
      <c r="I1017" s="5"/>
      <c r="J1017" s="5"/>
      <c r="K1017" s="5"/>
      <c r="L1017" s="5"/>
      <c r="M1017" s="5"/>
      <c r="N1017" s="5"/>
      <c r="O1017" s="5"/>
      <c r="P1017" s="368"/>
      <c r="Q1017" s="362"/>
      <c r="R1017" s="362"/>
      <c r="S1017" s="362"/>
      <c r="T1017" s="362"/>
      <c r="U1017" s="362"/>
      <c r="V1017" s="362"/>
      <c r="W1017" s="362"/>
      <c r="X1017" s="362"/>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c r="BC1017" s="5"/>
      <c r="BD1017" s="5"/>
      <c r="BE1017" s="5"/>
      <c r="BF1017" s="5"/>
      <c r="BG1017" s="5"/>
      <c r="BH1017" s="5"/>
      <c r="BI1017" s="5"/>
      <c r="BJ1017" s="5"/>
      <c r="BK1017" s="5"/>
      <c r="BL1017" s="5"/>
      <c r="BM1017" s="5"/>
      <c r="BN1017" s="5"/>
      <c r="BO1017" s="5"/>
      <c r="BP1017" s="5"/>
      <c r="BQ1017" s="5"/>
      <c r="BR1017" s="5"/>
      <c r="BS1017" s="5"/>
      <c r="BT1017" s="5"/>
      <c r="BU1017" s="5"/>
      <c r="BV1017" s="5"/>
      <c r="BW1017" s="5"/>
      <c r="BX1017" s="5"/>
      <c r="BY1017" s="5"/>
      <c r="BZ1017" s="5"/>
      <c r="CA1017" s="5"/>
      <c r="CB1017" s="5"/>
      <c r="CC1017" s="6"/>
      <c r="CD1017" s="6"/>
      <c r="CE1017" s="6"/>
      <c r="CF1017" s="6"/>
    </row>
    <row r="1018" spans="1:84" x14ac:dyDescent="0.25">
      <c r="A1018" s="1"/>
      <c r="B1018" s="5"/>
      <c r="C1018" s="5"/>
      <c r="D1018" s="5"/>
      <c r="E1018" s="5"/>
      <c r="F1018" s="18"/>
      <c r="G1018" s="5"/>
      <c r="H1018" s="17"/>
      <c r="I1018" s="5"/>
      <c r="J1018" s="5"/>
      <c r="K1018" s="5"/>
      <c r="L1018" s="5"/>
      <c r="M1018" s="5"/>
      <c r="N1018" s="5"/>
      <c r="O1018" s="5"/>
      <c r="P1018" s="368"/>
      <c r="Q1018" s="362"/>
      <c r="R1018" s="362"/>
      <c r="S1018" s="362"/>
      <c r="T1018" s="362"/>
      <c r="U1018" s="362"/>
      <c r="V1018" s="362"/>
      <c r="W1018" s="362"/>
      <c r="X1018" s="362"/>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5"/>
      <c r="BH1018" s="5"/>
      <c r="BI1018" s="5"/>
      <c r="BJ1018" s="5"/>
      <c r="BK1018" s="5"/>
      <c r="BL1018" s="5"/>
      <c r="BM1018" s="5"/>
      <c r="BN1018" s="5"/>
      <c r="BO1018" s="5"/>
      <c r="BP1018" s="5"/>
      <c r="BQ1018" s="5"/>
      <c r="BR1018" s="5"/>
      <c r="BS1018" s="5"/>
      <c r="BT1018" s="5"/>
      <c r="BU1018" s="5"/>
      <c r="BV1018" s="5"/>
      <c r="BW1018" s="5"/>
      <c r="BX1018" s="5"/>
      <c r="BY1018" s="5"/>
      <c r="BZ1018" s="5"/>
      <c r="CA1018" s="5"/>
      <c r="CB1018" s="5"/>
      <c r="CC1018" s="6"/>
      <c r="CD1018" s="6"/>
      <c r="CE1018" s="6"/>
      <c r="CF1018" s="6"/>
    </row>
    <row r="1019" spans="1:84" x14ac:dyDescent="0.25">
      <c r="A1019" s="1"/>
      <c r="B1019" s="5"/>
      <c r="C1019" s="5"/>
      <c r="D1019" s="5"/>
      <c r="E1019" s="5"/>
      <c r="F1019" s="18"/>
      <c r="G1019" s="5"/>
      <c r="H1019" s="17"/>
      <c r="I1019" s="5"/>
      <c r="J1019" s="5"/>
      <c r="K1019" s="5"/>
      <c r="L1019" s="5"/>
      <c r="M1019" s="5"/>
      <c r="N1019" s="5"/>
      <c r="O1019" s="5"/>
      <c r="P1019" s="368"/>
      <c r="Q1019" s="362"/>
      <c r="R1019" s="362"/>
      <c r="S1019" s="362"/>
      <c r="T1019" s="362"/>
      <c r="U1019" s="362"/>
      <c r="V1019" s="362"/>
      <c r="W1019" s="362"/>
      <c r="X1019" s="362"/>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6"/>
      <c r="CD1019" s="6"/>
      <c r="CE1019" s="6"/>
      <c r="CF1019" s="6"/>
    </row>
    <row r="1020" spans="1:84" x14ac:dyDescent="0.25">
      <c r="A1020" s="1"/>
      <c r="B1020" s="5"/>
      <c r="C1020" s="5"/>
      <c r="D1020" s="5"/>
      <c r="E1020" s="5"/>
      <c r="F1020" s="18"/>
      <c r="G1020" s="5"/>
      <c r="H1020" s="17"/>
      <c r="I1020" s="5"/>
      <c r="J1020" s="5"/>
      <c r="K1020" s="5"/>
      <c r="L1020" s="5"/>
      <c r="M1020" s="5"/>
      <c r="N1020" s="5"/>
      <c r="O1020" s="5"/>
      <c r="P1020" s="368"/>
      <c r="Q1020" s="362"/>
      <c r="R1020" s="362"/>
      <c r="S1020" s="362"/>
      <c r="T1020" s="362"/>
      <c r="U1020" s="362"/>
      <c r="V1020" s="362"/>
      <c r="W1020" s="362"/>
      <c r="X1020" s="362"/>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6"/>
      <c r="CD1020" s="6"/>
      <c r="CE1020" s="6"/>
      <c r="CF1020" s="6"/>
    </row>
    <row r="1021" spans="1:84" x14ac:dyDescent="0.25">
      <c r="A1021" s="1"/>
      <c r="B1021" s="5"/>
      <c r="C1021" s="5"/>
      <c r="D1021" s="5"/>
      <c r="E1021" s="5"/>
      <c r="F1021" s="18"/>
      <c r="G1021" s="5"/>
      <c r="H1021" s="17"/>
      <c r="I1021" s="5"/>
      <c r="J1021" s="5"/>
      <c r="K1021" s="5"/>
      <c r="L1021" s="5"/>
      <c r="M1021" s="5"/>
      <c r="N1021" s="5"/>
      <c r="O1021" s="5"/>
      <c r="P1021" s="368"/>
      <c r="Q1021" s="362"/>
      <c r="R1021" s="362"/>
      <c r="S1021" s="362"/>
      <c r="T1021" s="362"/>
      <c r="U1021" s="362"/>
      <c r="V1021" s="362"/>
      <c r="W1021" s="362"/>
      <c r="X1021" s="362"/>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N1021" s="5"/>
      <c r="BO1021" s="5"/>
      <c r="BP1021" s="5"/>
      <c r="BQ1021" s="5"/>
      <c r="BR1021" s="5"/>
      <c r="BS1021" s="5"/>
      <c r="BT1021" s="5"/>
      <c r="BU1021" s="5"/>
      <c r="BV1021" s="5"/>
      <c r="BW1021" s="5"/>
      <c r="BX1021" s="5"/>
      <c r="BY1021" s="5"/>
      <c r="BZ1021" s="5"/>
      <c r="CA1021" s="5"/>
      <c r="CB1021" s="5"/>
      <c r="CC1021" s="6"/>
      <c r="CD1021" s="6"/>
      <c r="CE1021" s="6"/>
      <c r="CF1021" s="6"/>
    </row>
    <row r="1022" spans="1:84" x14ac:dyDescent="0.25">
      <c r="A1022" s="1"/>
      <c r="B1022" s="5"/>
      <c r="C1022" s="5"/>
      <c r="D1022" s="5"/>
      <c r="E1022" s="5"/>
      <c r="F1022" s="18"/>
      <c r="G1022" s="5"/>
      <c r="H1022" s="17"/>
      <c r="I1022" s="5"/>
      <c r="J1022" s="5"/>
      <c r="K1022" s="5"/>
      <c r="L1022" s="5"/>
      <c r="M1022" s="5"/>
      <c r="N1022" s="5"/>
      <c r="O1022" s="5"/>
      <c r="P1022" s="368"/>
      <c r="Q1022" s="362"/>
      <c r="R1022" s="362"/>
      <c r="S1022" s="362"/>
      <c r="T1022" s="362"/>
      <c r="U1022" s="362"/>
      <c r="V1022" s="362"/>
      <c r="W1022" s="362"/>
      <c r="X1022" s="362"/>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N1022" s="5"/>
      <c r="BO1022" s="5"/>
      <c r="BP1022" s="5"/>
      <c r="BQ1022" s="5"/>
      <c r="BR1022" s="5"/>
      <c r="BS1022" s="5"/>
      <c r="BT1022" s="5"/>
      <c r="BU1022" s="5"/>
      <c r="BV1022" s="5"/>
      <c r="BW1022" s="5"/>
      <c r="BX1022" s="5"/>
      <c r="BY1022" s="5"/>
      <c r="BZ1022" s="5"/>
      <c r="CA1022" s="5"/>
      <c r="CB1022" s="5"/>
      <c r="CC1022" s="6"/>
      <c r="CD1022" s="6"/>
      <c r="CE1022" s="6"/>
      <c r="CF1022" s="6"/>
    </row>
    <row r="1023" spans="1:84" x14ac:dyDescent="0.25">
      <c r="A1023" s="1"/>
      <c r="B1023" s="5"/>
      <c r="C1023" s="5"/>
      <c r="D1023" s="5"/>
      <c r="E1023" s="5"/>
      <c r="F1023" s="18"/>
      <c r="G1023" s="5"/>
      <c r="H1023" s="17"/>
      <c r="I1023" s="5"/>
      <c r="J1023" s="5"/>
      <c r="K1023" s="5"/>
      <c r="L1023" s="5"/>
      <c r="M1023" s="5"/>
      <c r="N1023" s="5"/>
      <c r="O1023" s="5"/>
      <c r="P1023" s="368"/>
      <c r="Q1023" s="362"/>
      <c r="R1023" s="362"/>
      <c r="S1023" s="362"/>
      <c r="T1023" s="362"/>
      <c r="U1023" s="362"/>
      <c r="V1023" s="362"/>
      <c r="W1023" s="362"/>
      <c r="X1023" s="362"/>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5"/>
      <c r="BM1023" s="5"/>
      <c r="BN1023" s="5"/>
      <c r="BO1023" s="5"/>
      <c r="BP1023" s="5"/>
      <c r="BQ1023" s="5"/>
      <c r="BR1023" s="5"/>
      <c r="BS1023" s="5"/>
      <c r="BT1023" s="5"/>
      <c r="BU1023" s="5"/>
      <c r="BV1023" s="5"/>
      <c r="BW1023" s="5"/>
      <c r="BX1023" s="5"/>
      <c r="BY1023" s="5"/>
      <c r="BZ1023" s="5"/>
      <c r="CA1023" s="5"/>
      <c r="CB1023" s="5"/>
      <c r="CC1023" s="6"/>
      <c r="CD1023" s="6"/>
      <c r="CE1023" s="6"/>
      <c r="CF1023" s="6"/>
    </row>
    <row r="1024" spans="1:84" x14ac:dyDescent="0.25">
      <c r="A1024" s="1"/>
      <c r="B1024" s="5"/>
      <c r="C1024" s="5"/>
      <c r="D1024" s="5"/>
      <c r="E1024" s="5"/>
      <c r="F1024" s="18"/>
      <c r="G1024" s="5"/>
      <c r="H1024" s="17"/>
      <c r="I1024" s="5"/>
      <c r="J1024" s="5"/>
      <c r="K1024" s="5"/>
      <c r="L1024" s="5"/>
      <c r="M1024" s="5"/>
      <c r="N1024" s="5"/>
      <c r="O1024" s="5"/>
      <c r="P1024" s="368"/>
      <c r="Q1024" s="362"/>
      <c r="R1024" s="362"/>
      <c r="S1024" s="362"/>
      <c r="T1024" s="362"/>
      <c r="U1024" s="362"/>
      <c r="V1024" s="362"/>
      <c r="W1024" s="362"/>
      <c r="X1024" s="362"/>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5"/>
      <c r="BM1024" s="5"/>
      <c r="BN1024" s="5"/>
      <c r="BO1024" s="5"/>
      <c r="BP1024" s="5"/>
      <c r="BQ1024" s="5"/>
      <c r="BR1024" s="5"/>
      <c r="BS1024" s="5"/>
      <c r="BT1024" s="5"/>
      <c r="BU1024" s="5"/>
      <c r="BV1024" s="5"/>
      <c r="BW1024" s="5"/>
      <c r="BX1024" s="5"/>
      <c r="BY1024" s="5"/>
      <c r="BZ1024" s="5"/>
      <c r="CA1024" s="5"/>
      <c r="CB1024" s="5"/>
      <c r="CC1024" s="6"/>
      <c r="CD1024" s="6"/>
      <c r="CE1024" s="6"/>
      <c r="CF1024" s="6"/>
    </row>
    <row r="1025" spans="1:84" x14ac:dyDescent="0.25">
      <c r="A1025" s="1"/>
      <c r="B1025" s="5"/>
      <c r="C1025" s="5"/>
      <c r="D1025" s="5"/>
      <c r="E1025" s="5"/>
      <c r="F1025" s="18"/>
      <c r="G1025" s="5"/>
      <c r="H1025" s="17"/>
      <c r="I1025" s="5"/>
      <c r="J1025" s="5"/>
      <c r="K1025" s="5"/>
      <c r="L1025" s="5"/>
      <c r="M1025" s="5"/>
      <c r="N1025" s="5"/>
      <c r="O1025" s="5"/>
      <c r="P1025" s="368"/>
      <c r="Q1025" s="362"/>
      <c r="R1025" s="362"/>
      <c r="S1025" s="362"/>
      <c r="T1025" s="362"/>
      <c r="U1025" s="362"/>
      <c r="V1025" s="362"/>
      <c r="W1025" s="362"/>
      <c r="X1025" s="362"/>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L1025" s="5"/>
      <c r="BM1025" s="5"/>
      <c r="BN1025" s="5"/>
      <c r="BO1025" s="5"/>
      <c r="BP1025" s="5"/>
      <c r="BQ1025" s="5"/>
      <c r="BR1025" s="5"/>
      <c r="BS1025" s="5"/>
      <c r="BT1025" s="5"/>
      <c r="BU1025" s="5"/>
      <c r="BV1025" s="5"/>
      <c r="BW1025" s="5"/>
      <c r="BX1025" s="5"/>
      <c r="BY1025" s="5"/>
      <c r="BZ1025" s="5"/>
      <c r="CA1025" s="5"/>
      <c r="CB1025" s="5"/>
      <c r="CC1025" s="6"/>
      <c r="CD1025" s="6"/>
      <c r="CE1025" s="6"/>
      <c r="CF1025" s="6"/>
    </row>
    <row r="1026" spans="1:84" x14ac:dyDescent="0.25">
      <c r="A1026" s="1"/>
      <c r="B1026" s="5"/>
      <c r="C1026" s="5"/>
      <c r="D1026" s="5"/>
      <c r="E1026" s="5"/>
      <c r="F1026" s="18"/>
      <c r="G1026" s="5"/>
      <c r="H1026" s="17"/>
      <c r="I1026" s="5"/>
      <c r="J1026" s="5"/>
      <c r="K1026" s="5"/>
      <c r="L1026" s="5"/>
      <c r="M1026" s="5"/>
      <c r="N1026" s="5"/>
      <c r="O1026" s="5"/>
      <c r="P1026" s="368"/>
      <c r="Q1026" s="362"/>
      <c r="R1026" s="362"/>
      <c r="S1026" s="362"/>
      <c r="T1026" s="362"/>
      <c r="U1026" s="362"/>
      <c r="V1026" s="362"/>
      <c r="W1026" s="362"/>
      <c r="X1026" s="362"/>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5"/>
      <c r="BM1026" s="5"/>
      <c r="BN1026" s="5"/>
      <c r="BO1026" s="5"/>
      <c r="BP1026" s="5"/>
      <c r="BQ1026" s="5"/>
      <c r="BR1026" s="5"/>
      <c r="BS1026" s="5"/>
      <c r="BT1026" s="5"/>
      <c r="BU1026" s="5"/>
      <c r="BV1026" s="5"/>
      <c r="BW1026" s="5"/>
      <c r="BX1026" s="5"/>
      <c r="BY1026" s="5"/>
      <c r="BZ1026" s="5"/>
      <c r="CA1026" s="5"/>
      <c r="CB1026" s="5"/>
      <c r="CC1026" s="6"/>
      <c r="CD1026" s="6"/>
      <c r="CE1026" s="6"/>
      <c r="CF1026" s="6"/>
    </row>
    <row r="1027" spans="1:84" x14ac:dyDescent="0.25">
      <c r="A1027" s="1"/>
      <c r="B1027" s="5"/>
      <c r="C1027" s="5"/>
      <c r="D1027" s="5"/>
      <c r="E1027" s="5"/>
      <c r="F1027" s="18"/>
      <c r="G1027" s="5"/>
      <c r="H1027" s="17"/>
      <c r="I1027" s="5"/>
      <c r="J1027" s="5"/>
      <c r="K1027" s="5"/>
      <c r="L1027" s="5"/>
      <c r="M1027" s="5"/>
      <c r="N1027" s="5"/>
      <c r="O1027" s="5"/>
      <c r="P1027" s="368"/>
      <c r="Q1027" s="362"/>
      <c r="R1027" s="362"/>
      <c r="S1027" s="362"/>
      <c r="T1027" s="362"/>
      <c r="U1027" s="362"/>
      <c r="V1027" s="362"/>
      <c r="W1027" s="362"/>
      <c r="X1027" s="362"/>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H1027" s="5"/>
      <c r="BI1027" s="5"/>
      <c r="BJ1027" s="5"/>
      <c r="BK1027" s="5"/>
      <c r="BL1027" s="5"/>
      <c r="BM1027" s="5"/>
      <c r="BN1027" s="5"/>
      <c r="BO1027" s="5"/>
      <c r="BP1027" s="5"/>
      <c r="BQ1027" s="5"/>
      <c r="BR1027" s="5"/>
      <c r="BS1027" s="5"/>
      <c r="BT1027" s="5"/>
      <c r="BU1027" s="5"/>
      <c r="BV1027" s="5"/>
      <c r="BW1027" s="5"/>
      <c r="BX1027" s="5"/>
      <c r="BY1027" s="5"/>
      <c r="BZ1027" s="5"/>
      <c r="CA1027" s="5"/>
      <c r="CB1027" s="5"/>
      <c r="CC1027" s="6"/>
      <c r="CD1027" s="6"/>
      <c r="CE1027" s="6"/>
      <c r="CF1027" s="6"/>
    </row>
  </sheetData>
  <autoFilter ref="AS12:AT109"/>
  <mergeCells count="982">
    <mergeCell ref="AI86:AI88"/>
    <mergeCell ref="AI89:AI91"/>
    <mergeCell ref="AI92:AI93"/>
    <mergeCell ref="AI104:AI105"/>
    <mergeCell ref="BP94:BP97"/>
    <mergeCell ref="BQ94:BQ97"/>
    <mergeCell ref="BR94:BR97"/>
    <mergeCell ref="BS94:BS97"/>
    <mergeCell ref="BT94:BT97"/>
    <mergeCell ref="BP98:BP99"/>
    <mergeCell ref="BQ98:BQ99"/>
    <mergeCell ref="BR98:BR108"/>
    <mergeCell ref="BS98:BS108"/>
    <mergeCell ref="BT98:BT108"/>
    <mergeCell ref="BP100:BP103"/>
    <mergeCell ref="BQ100:BQ103"/>
    <mergeCell ref="BR86:BR88"/>
    <mergeCell ref="BS86:BS88"/>
    <mergeCell ref="BT86:BT88"/>
    <mergeCell ref="BP87:BP88"/>
    <mergeCell ref="BQ87:BQ88"/>
    <mergeCell ref="BR89:BR91"/>
    <mergeCell ref="BS89:BS91"/>
    <mergeCell ref="BT89:BT91"/>
    <mergeCell ref="BP92:BP93"/>
    <mergeCell ref="BQ92:BQ93"/>
    <mergeCell ref="BR92:BR93"/>
    <mergeCell ref="BS92:BS93"/>
    <mergeCell ref="BT92:BT93"/>
    <mergeCell ref="BP61:BP63"/>
    <mergeCell ref="BQ61:BQ63"/>
    <mergeCell ref="BR61:BR63"/>
    <mergeCell ref="BS61:BS63"/>
    <mergeCell ref="BT61:BT63"/>
    <mergeCell ref="BP65:BP70"/>
    <mergeCell ref="BQ65:BQ70"/>
    <mergeCell ref="BR65:BR85"/>
    <mergeCell ref="BS65:BS85"/>
    <mergeCell ref="BT65:BT85"/>
    <mergeCell ref="BP71:BP75"/>
    <mergeCell ref="BQ71:BQ75"/>
    <mergeCell ref="BP78:BP79"/>
    <mergeCell ref="BQ78:BQ79"/>
    <mergeCell ref="BP83:BP84"/>
    <mergeCell ref="BQ83:BQ84"/>
    <mergeCell ref="BS24:BS35"/>
    <mergeCell ref="BT24:BT35"/>
    <mergeCell ref="BP55:BP57"/>
    <mergeCell ref="BQ55:BQ57"/>
    <mergeCell ref="BR55:BR60"/>
    <mergeCell ref="BS55:BS60"/>
    <mergeCell ref="BT55:BT60"/>
    <mergeCell ref="BP58:BP59"/>
    <mergeCell ref="BQ58:BQ59"/>
    <mergeCell ref="BP37:BP39"/>
    <mergeCell ref="BQ37:BQ39"/>
    <mergeCell ref="BR37:BR54"/>
    <mergeCell ref="BS37:BS54"/>
    <mergeCell ref="BT37:BT54"/>
    <mergeCell ref="BP40:BP41"/>
    <mergeCell ref="BQ40:BQ41"/>
    <mergeCell ref="BP42:BP45"/>
    <mergeCell ref="BQ42:BQ45"/>
    <mergeCell ref="BP46:BP54"/>
    <mergeCell ref="BQ46:BQ54"/>
    <mergeCell ref="BN11:BN12"/>
    <mergeCell ref="BO11:BO12"/>
    <mergeCell ref="BK15:BK17"/>
    <mergeCell ref="BL15:BL17"/>
    <mergeCell ref="BM15:BM23"/>
    <mergeCell ref="BN15:BN23"/>
    <mergeCell ref="BO15:BO23"/>
    <mergeCell ref="BK18:BK20"/>
    <mergeCell ref="BL18:BL20"/>
    <mergeCell ref="BK11:BK12"/>
    <mergeCell ref="BL11:BL12"/>
    <mergeCell ref="BM11:BM12"/>
    <mergeCell ref="BP11:BP12"/>
    <mergeCell ref="BQ11:BQ12"/>
    <mergeCell ref="BR11:BR12"/>
    <mergeCell ref="BS11:BS12"/>
    <mergeCell ref="BT11:BT12"/>
    <mergeCell ref="BP15:BP17"/>
    <mergeCell ref="BQ15:BQ17"/>
    <mergeCell ref="BR15:BR23"/>
    <mergeCell ref="BS15:BS23"/>
    <mergeCell ref="BT15:BT23"/>
    <mergeCell ref="BP18:BP20"/>
    <mergeCell ref="BQ18:BQ20"/>
    <mergeCell ref="BO89:BO91"/>
    <mergeCell ref="BK92:BK93"/>
    <mergeCell ref="BK94:BK97"/>
    <mergeCell ref="BL94:BL97"/>
    <mergeCell ref="BM94:BM97"/>
    <mergeCell ref="BN94:BN97"/>
    <mergeCell ref="BO94:BO97"/>
    <mergeCell ref="BK98:BK99"/>
    <mergeCell ref="BL98:BL99"/>
    <mergeCell ref="BM98:BM108"/>
    <mergeCell ref="BN98:BN108"/>
    <mergeCell ref="BO98:BO108"/>
    <mergeCell ref="BK100:BK103"/>
    <mergeCell ref="BL100:BL103"/>
    <mergeCell ref="BN61:BN63"/>
    <mergeCell ref="BO61:BO63"/>
    <mergeCell ref="BL92:BL93"/>
    <mergeCell ref="BM92:BM93"/>
    <mergeCell ref="BN92:BN93"/>
    <mergeCell ref="BO92:BO93"/>
    <mergeCell ref="BK65:BK70"/>
    <mergeCell ref="BL65:BL70"/>
    <mergeCell ref="BM65:BM85"/>
    <mergeCell ref="BN65:BN85"/>
    <mergeCell ref="BO65:BO85"/>
    <mergeCell ref="BK71:BK75"/>
    <mergeCell ref="BL71:BL75"/>
    <mergeCell ref="BK78:BK79"/>
    <mergeCell ref="BL78:BL79"/>
    <mergeCell ref="BK83:BK84"/>
    <mergeCell ref="BL83:BL84"/>
    <mergeCell ref="BM86:BM88"/>
    <mergeCell ref="BN86:BN88"/>
    <mergeCell ref="BO86:BO88"/>
    <mergeCell ref="BK87:BK88"/>
    <mergeCell ref="BL87:BL88"/>
    <mergeCell ref="BM89:BM91"/>
    <mergeCell ref="BN89:BN91"/>
    <mergeCell ref="BN37:BN54"/>
    <mergeCell ref="BO37:BO54"/>
    <mergeCell ref="BK40:BK41"/>
    <mergeCell ref="BL40:BL41"/>
    <mergeCell ref="BK42:BK45"/>
    <mergeCell ref="BL42:BL45"/>
    <mergeCell ref="BK46:BK54"/>
    <mergeCell ref="BL46:BL54"/>
    <mergeCell ref="BK55:BK57"/>
    <mergeCell ref="BL55:BL57"/>
    <mergeCell ref="BM55:BM60"/>
    <mergeCell ref="BN55:BN60"/>
    <mergeCell ref="BO55:BO60"/>
    <mergeCell ref="BK58:BK59"/>
    <mergeCell ref="BL58:BL59"/>
    <mergeCell ref="BK37:BK39"/>
    <mergeCell ref="BL37:BL39"/>
    <mergeCell ref="BM37:BM54"/>
    <mergeCell ref="T11:T12"/>
    <mergeCell ref="T15:T23"/>
    <mergeCell ref="T24:T35"/>
    <mergeCell ref="T37:T54"/>
    <mergeCell ref="BA42:BA45"/>
    <mergeCell ref="BB83:BB84"/>
    <mergeCell ref="BB40:BB41"/>
    <mergeCell ref="BB55:BB57"/>
    <mergeCell ref="BB58:BB59"/>
    <mergeCell ref="BB61:BB63"/>
    <mergeCell ref="BB65:BB70"/>
    <mergeCell ref="BB71:BB75"/>
    <mergeCell ref="BB78:BB79"/>
    <mergeCell ref="AY11:AY12"/>
    <mergeCell ref="AV55:AV57"/>
    <mergeCell ref="AU55:AU57"/>
    <mergeCell ref="AT55:AT57"/>
    <mergeCell ref="AS40:AS41"/>
    <mergeCell ref="AS46:AS54"/>
    <mergeCell ref="V55:V60"/>
    <mergeCell ref="AZ15:AZ23"/>
    <mergeCell ref="AX11:AX12"/>
    <mergeCell ref="AQ32:AQ35"/>
    <mergeCell ref="AV18:AV20"/>
    <mergeCell ref="BK61:BK63"/>
    <mergeCell ref="BL61:BL63"/>
    <mergeCell ref="BM61:BM63"/>
    <mergeCell ref="J92:J93"/>
    <mergeCell ref="K92:K93"/>
    <mergeCell ref="L92:L93"/>
    <mergeCell ref="M92:M93"/>
    <mergeCell ref="O92:O93"/>
    <mergeCell ref="P92:P93"/>
    <mergeCell ref="W92:W93"/>
    <mergeCell ref="X92:X93"/>
    <mergeCell ref="U92:U93"/>
    <mergeCell ref="S92:S93"/>
    <mergeCell ref="T92:T93"/>
    <mergeCell ref="V92:V93"/>
    <mergeCell ref="Q92:Q93"/>
    <mergeCell ref="R92:R93"/>
    <mergeCell ref="X65:X85"/>
    <mergeCell ref="AK86:AK88"/>
    <mergeCell ref="AN65:AN85"/>
    <mergeCell ref="AF80:AF81"/>
    <mergeCell ref="AH80:AH81"/>
    <mergeCell ref="AG80:AG81"/>
    <mergeCell ref="AJ80:AJ81"/>
    <mergeCell ref="BD86:BD88"/>
    <mergeCell ref="BD89:BD91"/>
    <mergeCell ref="BC11:BC12"/>
    <mergeCell ref="BC15:BC23"/>
    <mergeCell ref="BC24:BC35"/>
    <mergeCell ref="BC37:BC54"/>
    <mergeCell ref="BC55:BC60"/>
    <mergeCell ref="BC61:BC63"/>
    <mergeCell ref="BC65:BC85"/>
    <mergeCell ref="BC86:BC88"/>
    <mergeCell ref="E10:E12"/>
    <mergeCell ref="AF10:AF12"/>
    <mergeCell ref="AL10:AL12"/>
    <mergeCell ref="W11:W12"/>
    <mergeCell ref="I10:I12"/>
    <mergeCell ref="BA46:BA54"/>
    <mergeCell ref="BA55:BA57"/>
    <mergeCell ref="BA58:BA59"/>
    <mergeCell ref="AN15:AN23"/>
    <mergeCell ref="AM15:AM23"/>
    <mergeCell ref="I15:I23"/>
    <mergeCell ref="AS11:AT11"/>
    <mergeCell ref="AS15:AS17"/>
    <mergeCell ref="AT15:AT17"/>
    <mergeCell ref="AU15:AU17"/>
    <mergeCell ref="AV15:AV17"/>
    <mergeCell ref="AW15:AW17"/>
    <mergeCell ref="AR18:AR20"/>
    <mergeCell ref="AS18:AS20"/>
    <mergeCell ref="AT18:AT20"/>
    <mergeCell ref="AQ28:AQ31"/>
    <mergeCell ref="M15:M23"/>
    <mergeCell ref="BA11:BA12"/>
    <mergeCell ref="BA15:BA17"/>
    <mergeCell ref="D94:D108"/>
    <mergeCell ref="J98:J108"/>
    <mergeCell ref="AG86:AG88"/>
    <mergeCell ref="AG89:AG91"/>
    <mergeCell ref="AG104:AG105"/>
    <mergeCell ref="AH104:AH105"/>
    <mergeCell ref="AJ104:AJ105"/>
    <mergeCell ref="B2:AM2"/>
    <mergeCell ref="B3:AM3"/>
    <mergeCell ref="B4:AM4"/>
    <mergeCell ref="B5:AM5"/>
    <mergeCell ref="B6:AM6"/>
    <mergeCell ref="B8:AM8"/>
    <mergeCell ref="B9:AM9"/>
    <mergeCell ref="B10:B12"/>
    <mergeCell ref="D10:D12"/>
    <mergeCell ref="F10:F12"/>
    <mergeCell ref="H10:H12"/>
    <mergeCell ref="B7:AM7"/>
    <mergeCell ref="C10:C12"/>
    <mergeCell ref="G10:G12"/>
    <mergeCell ref="O11:O12"/>
    <mergeCell ref="N11:N12"/>
    <mergeCell ref="X11:X12"/>
    <mergeCell ref="D13:D23"/>
    <mergeCell ref="D24:D35"/>
    <mergeCell ref="D36:D63"/>
    <mergeCell ref="D64:D93"/>
    <mergeCell ref="O15:O23"/>
    <mergeCell ref="N86:N88"/>
    <mergeCell ref="I37:I54"/>
    <mergeCell ref="H37:H54"/>
    <mergeCell ref="J37:J54"/>
    <mergeCell ref="K37:K54"/>
    <mergeCell ref="L37:L54"/>
    <mergeCell ref="M37:M54"/>
    <mergeCell ref="N37:N54"/>
    <mergeCell ref="O37:O54"/>
    <mergeCell ref="M61:M63"/>
    <mergeCell ref="H55:H60"/>
    <mergeCell ref="H89:H91"/>
    <mergeCell ref="H92:H93"/>
    <mergeCell ref="O89:O91"/>
    <mergeCell ref="J15:J23"/>
    <mergeCell ref="I89:I91"/>
    <mergeCell ref="J89:J91"/>
    <mergeCell ref="H15:H23"/>
    <mergeCell ref="I92:I93"/>
    <mergeCell ref="BZ10:BZ12"/>
    <mergeCell ref="J10:J12"/>
    <mergeCell ref="AN10:AN12"/>
    <mergeCell ref="AH10:AH12"/>
    <mergeCell ref="AM10:AM12"/>
    <mergeCell ref="AO10:AO12"/>
    <mergeCell ref="AG10:AG12"/>
    <mergeCell ref="AI10:AI12"/>
    <mergeCell ref="AJ10:AJ12"/>
    <mergeCell ref="AK10:AK12"/>
    <mergeCell ref="AP10:AP12"/>
    <mergeCell ref="K11:K12"/>
    <mergeCell ref="L11:L12"/>
    <mergeCell ref="M11:M12"/>
    <mergeCell ref="P11:P12"/>
    <mergeCell ref="AV11:AV12"/>
    <mergeCell ref="AU11:AU12"/>
    <mergeCell ref="AR11:AR12"/>
    <mergeCell ref="AQ11:AQ12"/>
    <mergeCell ref="BE11:BE12"/>
    <mergeCell ref="AW11:AW12"/>
    <mergeCell ref="AZ11:AZ12"/>
    <mergeCell ref="BG11:BG12"/>
    <mergeCell ref="BH11:BH12"/>
    <mergeCell ref="AS32:AS35"/>
    <mergeCell ref="AS37:AS39"/>
    <mergeCell ref="AS55:AS57"/>
    <mergeCell ref="AW58:AW59"/>
    <mergeCell ref="AY15:AY23"/>
    <mergeCell ref="AW32:AW35"/>
    <mergeCell ref="AX24:AX35"/>
    <mergeCell ref="AY24:AY35"/>
    <mergeCell ref="AU24:AU27"/>
    <mergeCell ref="AU28:AU31"/>
    <mergeCell ref="AU32:AU35"/>
    <mergeCell ref="AT37:AT39"/>
    <mergeCell ref="AW18:AW20"/>
    <mergeCell ref="AU21:AU23"/>
    <mergeCell ref="AV21:AV23"/>
    <mergeCell ref="AW21:AW23"/>
    <mergeCell ref="AX15:AX23"/>
    <mergeCell ref="AS24:AS27"/>
    <mergeCell ref="AT24:AT27"/>
    <mergeCell ref="AT28:AT31"/>
    <mergeCell ref="AT32:AT35"/>
    <mergeCell ref="AW24:AW27"/>
    <mergeCell ref="AW28:AW31"/>
    <mergeCell ref="AV32:AV35"/>
    <mergeCell ref="AY37:AY54"/>
    <mergeCell ref="BE37:BE54"/>
    <mergeCell ref="AT40:AT41"/>
    <mergeCell ref="AT42:AT45"/>
    <mergeCell ref="AT46:AT54"/>
    <mergeCell ref="AZ37:AZ54"/>
    <mergeCell ref="BB42:BB45"/>
    <mergeCell ref="AV28:AV31"/>
    <mergeCell ref="BD24:BD35"/>
    <mergeCell ref="BD37:BD54"/>
    <mergeCell ref="BB24:BB27"/>
    <mergeCell ref="BB28:BB31"/>
    <mergeCell ref="BB32:BB35"/>
    <mergeCell ref="BB37:BB39"/>
    <mergeCell ref="AO15:AO23"/>
    <mergeCell ref="AP13:AP23"/>
    <mergeCell ref="AQ24:AQ27"/>
    <mergeCell ref="AR24:AR27"/>
    <mergeCell ref="AR28:AR31"/>
    <mergeCell ref="AR32:AR35"/>
    <mergeCell ref="AM37:AM54"/>
    <mergeCell ref="AN37:AN54"/>
    <mergeCell ref="AO36:AO63"/>
    <mergeCell ref="AQ58:AQ59"/>
    <mergeCell ref="AR37:AR39"/>
    <mergeCell ref="AQ37:AQ39"/>
    <mergeCell ref="AR55:AR57"/>
    <mergeCell ref="AQ42:AQ45"/>
    <mergeCell ref="AR40:AR41"/>
    <mergeCell ref="AQ40:AQ41"/>
    <mergeCell ref="AR42:AR45"/>
    <mergeCell ref="AQ46:AQ54"/>
    <mergeCell ref="AR46:AR54"/>
    <mergeCell ref="AQ55:AQ57"/>
    <mergeCell ref="AP36:AP63"/>
    <mergeCell ref="AQ18:AQ20"/>
    <mergeCell ref="AQ15:AQ17"/>
    <mergeCell ref="AR15:AR17"/>
    <mergeCell ref="H94:H97"/>
    <mergeCell ref="AO94:AO108"/>
    <mergeCell ref="N94:N97"/>
    <mergeCell ref="N92:N93"/>
    <mergeCell ref="AM98:AM108"/>
    <mergeCell ref="AN98:AN108"/>
    <mergeCell ref="AK92:AK93"/>
    <mergeCell ref="K86:K88"/>
    <mergeCell ref="P98:P108"/>
    <mergeCell ref="AM94:AM97"/>
    <mergeCell ref="O94:O97"/>
    <mergeCell ref="N98:N108"/>
    <mergeCell ref="O98:O108"/>
    <mergeCell ref="N89:N91"/>
    <mergeCell ref="AK89:AK91"/>
    <mergeCell ref="M94:M97"/>
    <mergeCell ref="AF104:AF105"/>
    <mergeCell ref="I94:I97"/>
    <mergeCell ref="K89:K91"/>
    <mergeCell ref="H86:H88"/>
    <mergeCell ref="W86:W88"/>
    <mergeCell ref="X86:X88"/>
    <mergeCell ref="U86:U88"/>
    <mergeCell ref="AI96:AI97"/>
    <mergeCell ref="AF109:AK109"/>
    <mergeCell ref="AM109:AO109"/>
    <mergeCell ref="AP109:AT109"/>
    <mergeCell ref="X94:X97"/>
    <mergeCell ref="W94:W97"/>
    <mergeCell ref="W98:W108"/>
    <mergeCell ref="X98:X108"/>
    <mergeCell ref="AP94:AP108"/>
    <mergeCell ref="AN94:AN97"/>
    <mergeCell ref="AQ98:AQ99"/>
    <mergeCell ref="Z98:Z108"/>
    <mergeCell ref="AF96:AF97"/>
    <mergeCell ref="AG96:AG97"/>
    <mergeCell ref="AH96:AH97"/>
    <mergeCell ref="AJ96:AJ97"/>
    <mergeCell ref="AK94:AK97"/>
    <mergeCell ref="AR100:AR103"/>
    <mergeCell ref="AQ100:AQ103"/>
    <mergeCell ref="K98:K108"/>
    <mergeCell ref="Q94:Q97"/>
    <mergeCell ref="R94:R97"/>
    <mergeCell ref="Q98:Q108"/>
    <mergeCell ref="R98:R108"/>
    <mergeCell ref="AA94:AA97"/>
    <mergeCell ref="AB94:AB97"/>
    <mergeCell ref="AA98:AA108"/>
    <mergeCell ref="AB98:AB108"/>
    <mergeCell ref="U98:U108"/>
    <mergeCell ref="V98:V108"/>
    <mergeCell ref="S94:S97"/>
    <mergeCell ref="T94:T97"/>
    <mergeCell ref="S98:S108"/>
    <mergeCell ref="T98:T108"/>
    <mergeCell ref="Y98:Y108"/>
    <mergeCell ref="P94:P97"/>
    <mergeCell ref="M98:M108"/>
    <mergeCell ref="L98:L108"/>
    <mergeCell ref="U94:U97"/>
    <mergeCell ref="V94:V97"/>
    <mergeCell ref="AN86:AN88"/>
    <mergeCell ref="AM86:AM88"/>
    <mergeCell ref="T86:T88"/>
    <mergeCell ref="S55:S60"/>
    <mergeCell ref="AZ24:AZ35"/>
    <mergeCell ref="J94:J97"/>
    <mergeCell ref="K94:K97"/>
    <mergeCell ref="L94:L97"/>
    <mergeCell ref="L89:L91"/>
    <mergeCell ref="M89:M91"/>
    <mergeCell ref="AP64:AP93"/>
    <mergeCell ref="AK80:AK81"/>
    <mergeCell ref="AO64:AO93"/>
    <mergeCell ref="AN92:AN93"/>
    <mergeCell ref="AM92:AM93"/>
    <mergeCell ref="AN89:AN91"/>
    <mergeCell ref="AG92:AG93"/>
    <mergeCell ref="AH86:AH88"/>
    <mergeCell ref="AH89:AH91"/>
    <mergeCell ref="AH92:AH93"/>
    <mergeCell ref="AM65:AM85"/>
    <mergeCell ref="AY89:AY91"/>
    <mergeCell ref="AX89:AX91"/>
    <mergeCell ref="AS28:AS31"/>
    <mergeCell ref="H98:H108"/>
    <mergeCell ref="AS42:AS45"/>
    <mergeCell ref="BZ15:BZ23"/>
    <mergeCell ref="H24:H35"/>
    <mergeCell ref="I24:I35"/>
    <mergeCell ref="J24:J35"/>
    <mergeCell ref="N24:N35"/>
    <mergeCell ref="M24:M35"/>
    <mergeCell ref="L24:L35"/>
    <mergeCell ref="K24:K35"/>
    <mergeCell ref="X24:X35"/>
    <mergeCell ref="W24:W35"/>
    <mergeCell ref="P24:P35"/>
    <mergeCell ref="O24:O35"/>
    <mergeCell ref="AM24:AM35"/>
    <mergeCell ref="AN24:AN35"/>
    <mergeCell ref="AO24:AO35"/>
    <mergeCell ref="AP24:AP35"/>
    <mergeCell ref="AU18:AU20"/>
    <mergeCell ref="AV24:AV27"/>
    <mergeCell ref="BZ24:BZ35"/>
    <mergeCell ref="BF24:BF27"/>
    <mergeCell ref="BG24:BG27"/>
    <mergeCell ref="BH24:BH35"/>
    <mergeCell ref="BN24:BN35"/>
    <mergeCell ref="BO24:BO35"/>
    <mergeCell ref="BK28:BK31"/>
    <mergeCell ref="BL28:BL31"/>
    <mergeCell ref="BK32:BK35"/>
    <mergeCell ref="BL32:BL35"/>
    <mergeCell ref="BP24:BP27"/>
    <mergeCell ref="BQ24:BQ27"/>
    <mergeCell ref="BR24:BR35"/>
    <mergeCell ref="BK24:BK27"/>
    <mergeCell ref="BL24:BL27"/>
    <mergeCell ref="BM24:BM35"/>
    <mergeCell ref="BP28:BP31"/>
    <mergeCell ref="BQ28:BQ31"/>
    <mergeCell ref="BP32:BP35"/>
    <mergeCell ref="BQ32:BQ35"/>
    <mergeCell ref="BZ37:BZ54"/>
    <mergeCell ref="AX37:AX54"/>
    <mergeCell ref="AU46:AU54"/>
    <mergeCell ref="AV46:AV54"/>
    <mergeCell ref="AW46:AW54"/>
    <mergeCell ref="AV37:AV39"/>
    <mergeCell ref="AU37:AU39"/>
    <mergeCell ref="AV42:AV45"/>
    <mergeCell ref="AW42:AW45"/>
    <mergeCell ref="AU42:AU45"/>
    <mergeCell ref="AW37:AW39"/>
    <mergeCell ref="AW40:AW41"/>
    <mergeCell ref="AV40:AV41"/>
    <mergeCell ref="AU40:AU41"/>
    <mergeCell ref="BF37:BF39"/>
    <mergeCell ref="BG37:BG39"/>
    <mergeCell ref="BH37:BH54"/>
    <mergeCell ref="BI37:BI54"/>
    <mergeCell ref="BJ37:BJ54"/>
    <mergeCell ref="BF40:BF41"/>
    <mergeCell ref="BG40:BG41"/>
    <mergeCell ref="BF42:BF45"/>
    <mergeCell ref="BG42:BG45"/>
    <mergeCell ref="BF46:BF54"/>
    <mergeCell ref="BZ55:BZ60"/>
    <mergeCell ref="AZ55:AZ60"/>
    <mergeCell ref="L61:L63"/>
    <mergeCell ref="K61:K63"/>
    <mergeCell ref="J61:J63"/>
    <mergeCell ref="I61:I63"/>
    <mergeCell ref="AN61:AN63"/>
    <mergeCell ref="AM61:AM63"/>
    <mergeCell ref="H61:H63"/>
    <mergeCell ref="X55:X60"/>
    <mergeCell ref="W55:W60"/>
    <mergeCell ref="P55:P60"/>
    <mergeCell ref="O55:O60"/>
    <mergeCell ref="N55:N60"/>
    <mergeCell ref="M55:M60"/>
    <mergeCell ref="L55:L60"/>
    <mergeCell ref="K55:K60"/>
    <mergeCell ref="J55:J60"/>
    <mergeCell ref="I55:I60"/>
    <mergeCell ref="X61:X63"/>
    <mergeCell ref="W61:W63"/>
    <mergeCell ref="P61:P63"/>
    <mergeCell ref="O61:O63"/>
    <mergeCell ref="N61:N63"/>
    <mergeCell ref="BZ61:BZ63"/>
    <mergeCell ref="BE61:BE63"/>
    <mergeCell ref="AY61:AY63"/>
    <mergeCell ref="AX61:AX63"/>
    <mergeCell ref="AW61:AW63"/>
    <mergeCell ref="AN55:AN60"/>
    <mergeCell ref="AM55:AM60"/>
    <mergeCell ref="AV61:AV63"/>
    <mergeCell ref="AU61:AU63"/>
    <mergeCell ref="AT61:AT63"/>
    <mergeCell ref="AS61:AS63"/>
    <mergeCell ref="AR61:AR63"/>
    <mergeCell ref="AQ61:AQ63"/>
    <mergeCell ref="AV58:AV59"/>
    <mergeCell ref="AU58:AU59"/>
    <mergeCell ref="AT58:AT59"/>
    <mergeCell ref="AS58:AS59"/>
    <mergeCell ref="AR58:AR59"/>
    <mergeCell ref="BE55:BE60"/>
    <mergeCell ref="AY55:AY60"/>
    <mergeCell ref="AX55:AX60"/>
    <mergeCell ref="AW55:AW57"/>
    <mergeCell ref="AZ61:AZ63"/>
    <mergeCell ref="BG61:BG63"/>
    <mergeCell ref="AS65:AS70"/>
    <mergeCell ref="AR65:AR70"/>
    <mergeCell ref="AQ65:AQ70"/>
    <mergeCell ref="AT71:AT75"/>
    <mergeCell ref="AS71:AS75"/>
    <mergeCell ref="H65:H85"/>
    <mergeCell ref="K65:K85"/>
    <mergeCell ref="J65:J85"/>
    <mergeCell ref="I65:I85"/>
    <mergeCell ref="M65:M85"/>
    <mergeCell ref="L65:L85"/>
    <mergeCell ref="N65:N85"/>
    <mergeCell ref="O65:O85"/>
    <mergeCell ref="P65:P85"/>
    <mergeCell ref="AI67:AI68"/>
    <mergeCell ref="AI80:AI81"/>
    <mergeCell ref="BC92:BC93"/>
    <mergeCell ref="BC94:BC97"/>
    <mergeCell ref="BC98:BC108"/>
    <mergeCell ref="BE65:BE85"/>
    <mergeCell ref="AW71:AW75"/>
    <mergeCell ref="AW78:AW79"/>
    <mergeCell ref="AV78:AV79"/>
    <mergeCell ref="AU78:AU79"/>
    <mergeCell ref="AT78:AT79"/>
    <mergeCell ref="AW83:AW84"/>
    <mergeCell ref="AV83:AV84"/>
    <mergeCell ref="AU83:AU84"/>
    <mergeCell ref="AT83:AT84"/>
    <mergeCell ref="AX65:AX85"/>
    <mergeCell ref="AY65:AY85"/>
    <mergeCell ref="AW65:AW70"/>
    <mergeCell ref="AV65:AV70"/>
    <mergeCell ref="AU65:AU70"/>
    <mergeCell ref="AT65:AT70"/>
    <mergeCell ref="AZ98:AZ108"/>
    <mergeCell ref="AZ92:AZ93"/>
    <mergeCell ref="BA92:BA93"/>
    <mergeCell ref="BA94:BA97"/>
    <mergeCell ref="BA98:BA99"/>
    <mergeCell ref="BA100:BA103"/>
    <mergeCell ref="BB92:BB93"/>
    <mergeCell ref="BB94:BB97"/>
    <mergeCell ref="BB98:BB99"/>
    <mergeCell ref="BB100:BB103"/>
    <mergeCell ref="AU71:AU75"/>
    <mergeCell ref="AQ71:AQ75"/>
    <mergeCell ref="AS83:AS84"/>
    <mergeCell ref="AR83:AR84"/>
    <mergeCell ref="AQ83:AQ84"/>
    <mergeCell ref="AW87:AW88"/>
    <mergeCell ref="AV87:AV88"/>
    <mergeCell ref="AU87:AU88"/>
    <mergeCell ref="AT87:AT88"/>
    <mergeCell ref="AS87:AS88"/>
    <mergeCell ref="AR87:AR88"/>
    <mergeCell ref="AQ87:AQ88"/>
    <mergeCell ref="AS78:AS79"/>
    <mergeCell ref="AR78:AR79"/>
    <mergeCell ref="AQ78:AQ79"/>
    <mergeCell ref="AZ65:AZ85"/>
    <mergeCell ref="AZ86:AZ88"/>
    <mergeCell ref="AZ89:AZ91"/>
    <mergeCell ref="BA83:BA84"/>
    <mergeCell ref="BZ65:BZ85"/>
    <mergeCell ref="BZ89:BZ91"/>
    <mergeCell ref="BZ92:BZ93"/>
    <mergeCell ref="BZ94:BZ97"/>
    <mergeCell ref="BZ98:BZ108"/>
    <mergeCell ref="AT92:AT93"/>
    <mergeCell ref="AS92:AS93"/>
    <mergeCell ref="AR92:AR93"/>
    <mergeCell ref="AR71:AR75"/>
    <mergeCell ref="AW100:AW103"/>
    <mergeCell ref="AV100:AV103"/>
    <mergeCell ref="AS98:AS99"/>
    <mergeCell ref="AR98:AR99"/>
    <mergeCell ref="BE98:BE108"/>
    <mergeCell ref="AY98:AY108"/>
    <mergeCell ref="AX98:AX108"/>
    <mergeCell ref="BZ86:BZ88"/>
    <mergeCell ref="BE86:BE88"/>
    <mergeCell ref="AY86:AY88"/>
    <mergeCell ref="AX86:AX88"/>
    <mergeCell ref="BE92:BE93"/>
    <mergeCell ref="AY92:AY93"/>
    <mergeCell ref="AX92:AX93"/>
    <mergeCell ref="BE89:BE91"/>
    <mergeCell ref="BF11:BF12"/>
    <mergeCell ref="BF55:BF57"/>
    <mergeCell ref="BA61:BA63"/>
    <mergeCell ref="BA65:BA70"/>
    <mergeCell ref="BA18:BA20"/>
    <mergeCell ref="BA21:BA23"/>
    <mergeCell ref="BA24:BA27"/>
    <mergeCell ref="BA28:BA31"/>
    <mergeCell ref="BA32:BA35"/>
    <mergeCell ref="BA37:BA39"/>
    <mergeCell ref="BA40:BA41"/>
    <mergeCell ref="BB11:BB12"/>
    <mergeCell ref="BB15:BB17"/>
    <mergeCell ref="BB18:BB20"/>
    <mergeCell ref="BB21:BB23"/>
    <mergeCell ref="BB46:BB54"/>
    <mergeCell ref="BE15:BE23"/>
    <mergeCell ref="BD11:BD12"/>
    <mergeCell ref="BD15:BD23"/>
    <mergeCell ref="BD55:BD60"/>
    <mergeCell ref="BD61:BD63"/>
    <mergeCell ref="BD65:BD85"/>
    <mergeCell ref="BA78:BA79"/>
    <mergeCell ref="BE24:BE35"/>
    <mergeCell ref="BA87:BA88"/>
    <mergeCell ref="BB87:BB88"/>
    <mergeCell ref="BF28:BF31"/>
    <mergeCell ref="BJ11:BJ12"/>
    <mergeCell ref="BF15:BF17"/>
    <mergeCell ref="BG15:BG17"/>
    <mergeCell ref="BH15:BH23"/>
    <mergeCell ref="BI15:BI23"/>
    <mergeCell ref="BJ15:BJ23"/>
    <mergeCell ref="BF18:BF20"/>
    <mergeCell ref="BG18:BG20"/>
    <mergeCell ref="BG55:BG57"/>
    <mergeCell ref="BH55:BH60"/>
    <mergeCell ref="BI55:BI60"/>
    <mergeCell ref="BJ55:BJ60"/>
    <mergeCell ref="BF58:BF59"/>
    <mergeCell ref="BG58:BG59"/>
    <mergeCell ref="BG46:BG54"/>
    <mergeCell ref="BI11:BI12"/>
    <mergeCell ref="BI24:BI35"/>
    <mergeCell ref="BJ24:BJ35"/>
    <mergeCell ref="BG28:BG31"/>
    <mergeCell ref="BF32:BF35"/>
    <mergeCell ref="BG32:BG35"/>
    <mergeCell ref="BH61:BH63"/>
    <mergeCell ref="BI61:BI63"/>
    <mergeCell ref="BJ61:BJ63"/>
    <mergeCell ref="BF61:BF63"/>
    <mergeCell ref="BI92:BI93"/>
    <mergeCell ref="BJ92:BJ93"/>
    <mergeCell ref="BF65:BF70"/>
    <mergeCell ref="BG65:BG70"/>
    <mergeCell ref="BH65:BH85"/>
    <mergeCell ref="BI65:BI85"/>
    <mergeCell ref="BJ65:BJ85"/>
    <mergeCell ref="BG71:BG75"/>
    <mergeCell ref="BF78:BF79"/>
    <mergeCell ref="BG78:BG79"/>
    <mergeCell ref="BF83:BF84"/>
    <mergeCell ref="BG83:BG84"/>
    <mergeCell ref="BF71:BF75"/>
    <mergeCell ref="BH86:BH88"/>
    <mergeCell ref="BI86:BI88"/>
    <mergeCell ref="BJ86:BJ88"/>
    <mergeCell ref="BF87:BF88"/>
    <mergeCell ref="BG87:BG88"/>
    <mergeCell ref="BH89:BH91"/>
    <mergeCell ref="BH98:BH108"/>
    <mergeCell ref="BI98:BI108"/>
    <mergeCell ref="BJ98:BJ108"/>
    <mergeCell ref="BF100:BF103"/>
    <mergeCell ref="BG100:BG103"/>
    <mergeCell ref="AF89:AF91"/>
    <mergeCell ref="AJ89:AJ91"/>
    <mergeCell ref="AK104:AK105"/>
    <mergeCell ref="BI89:BI91"/>
    <mergeCell ref="BJ89:BJ91"/>
    <mergeCell ref="BF92:BF93"/>
    <mergeCell ref="BG92:BG93"/>
    <mergeCell ref="BH92:BH93"/>
    <mergeCell ref="BF94:BF97"/>
    <mergeCell ref="BG94:BG97"/>
    <mergeCell ref="BH94:BH97"/>
    <mergeCell ref="BI94:BI97"/>
    <mergeCell ref="BJ94:BJ97"/>
    <mergeCell ref="AQ92:AQ93"/>
    <mergeCell ref="AR94:AR97"/>
    <mergeCell ref="AV94:AV97"/>
    <mergeCell ref="AU94:AU97"/>
    <mergeCell ref="AT94:AT97"/>
    <mergeCell ref="AS94:AS97"/>
    <mergeCell ref="Y86:Y88"/>
    <mergeCell ref="Y89:Y91"/>
    <mergeCell ref="Y92:Y93"/>
    <mergeCell ref="Y94:Y97"/>
    <mergeCell ref="Z94:Z97"/>
    <mergeCell ref="BF98:BF99"/>
    <mergeCell ref="BG98:BG99"/>
    <mergeCell ref="AW92:AW93"/>
    <mergeCell ref="AV92:AV93"/>
    <mergeCell ref="AU92:AU93"/>
    <mergeCell ref="BC89:BC91"/>
    <mergeCell ref="AW94:AW97"/>
    <mergeCell ref="AW98:AW99"/>
    <mergeCell ref="AV98:AV99"/>
    <mergeCell ref="AU98:AU99"/>
    <mergeCell ref="AT98:AT99"/>
    <mergeCell ref="AQ94:AQ97"/>
    <mergeCell ref="BE94:BE97"/>
    <mergeCell ref="AY94:AY97"/>
    <mergeCell ref="AX94:AX97"/>
    <mergeCell ref="BD92:BD93"/>
    <mergeCell ref="BD94:BD97"/>
    <mergeCell ref="BD98:BD108"/>
    <mergeCell ref="AZ94:AZ97"/>
    <mergeCell ref="W89:W91"/>
    <mergeCell ref="X89:X91"/>
    <mergeCell ref="V89:V91"/>
    <mergeCell ref="U89:U91"/>
    <mergeCell ref="Z89:Z91"/>
    <mergeCell ref="Z92:Z93"/>
    <mergeCell ref="AC98:AC108"/>
    <mergeCell ref="AD98:AD108"/>
    <mergeCell ref="AU100:AU103"/>
    <mergeCell ref="AT100:AT103"/>
    <mergeCell ref="AS100:AS103"/>
    <mergeCell ref="AJ92:AJ93"/>
    <mergeCell ref="AF92:AF93"/>
    <mergeCell ref="AC94:AC97"/>
    <mergeCell ref="AD94:AD97"/>
    <mergeCell ref="AM89:AM91"/>
    <mergeCell ref="V86:V88"/>
    <mergeCell ref="U15:U23"/>
    <mergeCell ref="U24:U35"/>
    <mergeCell ref="U37:U54"/>
    <mergeCell ref="AJ67:AJ68"/>
    <mergeCell ref="AH67:AH68"/>
    <mergeCell ref="AG67:AG68"/>
    <mergeCell ref="AF67:AF68"/>
    <mergeCell ref="AF86:AF88"/>
    <mergeCell ref="AJ86:AJ88"/>
    <mergeCell ref="W65:W85"/>
    <mergeCell ref="X15:X23"/>
    <mergeCell ref="W15:W23"/>
    <mergeCell ref="Z15:Z23"/>
    <mergeCell ref="Z24:Z35"/>
    <mergeCell ref="Z37:Z54"/>
    <mergeCell ref="Z55:Z60"/>
    <mergeCell ref="Z61:Z63"/>
    <mergeCell ref="Z65:Z85"/>
    <mergeCell ref="Z86:Z88"/>
    <mergeCell ref="AC61:AC63"/>
    <mergeCell ref="AD61:AD63"/>
    <mergeCell ref="Y61:Y63"/>
    <mergeCell ref="Y65:Y85"/>
    <mergeCell ref="K15:K23"/>
    <mergeCell ref="P15:P23"/>
    <mergeCell ref="P37:P54"/>
    <mergeCell ref="W37:W54"/>
    <mergeCell ref="X37:X54"/>
    <mergeCell ref="U55:U60"/>
    <mergeCell ref="U61:U63"/>
    <mergeCell ref="U65:U85"/>
    <mergeCell ref="U11:U12"/>
    <mergeCell ref="V11:V12"/>
    <mergeCell ref="Q11:Q12"/>
    <mergeCell ref="R11:R12"/>
    <mergeCell ref="Q15:Q23"/>
    <mergeCell ref="R15:R23"/>
    <mergeCell ref="Q24:Q35"/>
    <mergeCell ref="R24:R35"/>
    <mergeCell ref="Q37:Q54"/>
    <mergeCell ref="R37:R54"/>
    <mergeCell ref="V15:V23"/>
    <mergeCell ref="V24:V35"/>
    <mergeCell ref="V37:V54"/>
    <mergeCell ref="S11:S12"/>
    <mergeCell ref="S15:S23"/>
    <mergeCell ref="S24:S35"/>
    <mergeCell ref="Q55:Q60"/>
    <mergeCell ref="R55:R60"/>
    <mergeCell ref="Q61:Q63"/>
    <mergeCell ref="R61:R63"/>
    <mergeCell ref="Q65:Q85"/>
    <mergeCell ref="R65:R85"/>
    <mergeCell ref="L15:L23"/>
    <mergeCell ref="S37:S54"/>
    <mergeCell ref="V61:V63"/>
    <mergeCell ref="V65:V85"/>
    <mergeCell ref="T55:T60"/>
    <mergeCell ref="S61:S63"/>
    <mergeCell ref="N15:N23"/>
    <mergeCell ref="AB15:AB23"/>
    <mergeCell ref="AA24:AA35"/>
    <mergeCell ref="AB24:AB35"/>
    <mergeCell ref="AA37:AA54"/>
    <mergeCell ref="AB37:AB54"/>
    <mergeCell ref="AA55:AA60"/>
    <mergeCell ref="AB55:AB60"/>
    <mergeCell ref="Y11:Y12"/>
    <mergeCell ref="Z11:Z12"/>
    <mergeCell ref="Y15:Y23"/>
    <mergeCell ref="Y24:Y35"/>
    <mergeCell ref="Y37:Y54"/>
    <mergeCell ref="Y55:Y60"/>
    <mergeCell ref="AA61:AA63"/>
    <mergeCell ref="AB61:AB63"/>
    <mergeCell ref="AA65:AA85"/>
    <mergeCell ref="AB65:AB85"/>
    <mergeCell ref="AA86:AA88"/>
    <mergeCell ref="AB86:AB88"/>
    <mergeCell ref="AA89:AA91"/>
    <mergeCell ref="AB89:AB91"/>
    <mergeCell ref="AA92:AA93"/>
    <mergeCell ref="AB92:AB93"/>
    <mergeCell ref="AC11:AC12"/>
    <mergeCell ref="AD11:AD12"/>
    <mergeCell ref="AC15:AC23"/>
    <mergeCell ref="AD15:AD23"/>
    <mergeCell ref="AC24:AC35"/>
    <mergeCell ref="AD24:AD35"/>
    <mergeCell ref="AC37:AC54"/>
    <mergeCell ref="AD37:AD54"/>
    <mergeCell ref="AC55:AC60"/>
    <mergeCell ref="AD55:AD60"/>
    <mergeCell ref="K10:AD10"/>
    <mergeCell ref="AC65:AC85"/>
    <mergeCell ref="AD65:AD85"/>
    <mergeCell ref="AC86:AC88"/>
    <mergeCell ref="AD86:AD88"/>
    <mergeCell ref="AC89:AC91"/>
    <mergeCell ref="AD89:AD91"/>
    <mergeCell ref="AC92:AC93"/>
    <mergeCell ref="AD92:AD93"/>
    <mergeCell ref="P86:P88"/>
    <mergeCell ref="Q86:Q88"/>
    <mergeCell ref="R86:R88"/>
    <mergeCell ref="Q89:Q91"/>
    <mergeCell ref="R89:R91"/>
    <mergeCell ref="P89:P91"/>
    <mergeCell ref="S89:S91"/>
    <mergeCell ref="T89:T91"/>
    <mergeCell ref="T61:T63"/>
    <mergeCell ref="S65:S85"/>
    <mergeCell ref="T65:T85"/>
    <mergeCell ref="S86:S88"/>
    <mergeCell ref="AA11:AA12"/>
    <mergeCell ref="AB11:AB12"/>
    <mergeCell ref="AA15:AA23"/>
    <mergeCell ref="BU24:BU27"/>
    <mergeCell ref="BV24:BV27"/>
    <mergeCell ref="BW24:BW35"/>
    <mergeCell ref="BX24:BX35"/>
    <mergeCell ref="BY24:BY35"/>
    <mergeCell ref="BU28:BU31"/>
    <mergeCell ref="BV28:BV31"/>
    <mergeCell ref="BU11:BU12"/>
    <mergeCell ref="BV11:BV12"/>
    <mergeCell ref="BW11:BW12"/>
    <mergeCell ref="BX11:BX12"/>
    <mergeCell ref="BY11:BY12"/>
    <mergeCell ref="BU15:BU17"/>
    <mergeCell ref="BV15:BV17"/>
    <mergeCell ref="BW15:BW23"/>
    <mergeCell ref="BX15:BX23"/>
    <mergeCell ref="BY15:BY23"/>
    <mergeCell ref="BU18:BU20"/>
    <mergeCell ref="BV18:BV20"/>
    <mergeCell ref="BW89:BW91"/>
    <mergeCell ref="BX89:BX91"/>
    <mergeCell ref="BY89:BY91"/>
    <mergeCell ref="BU92:BU93"/>
    <mergeCell ref="BV92:BV93"/>
    <mergeCell ref="BW92:BW93"/>
    <mergeCell ref="BU65:BU70"/>
    <mergeCell ref="BV65:BV70"/>
    <mergeCell ref="BW65:BW85"/>
    <mergeCell ref="BX65:BX85"/>
    <mergeCell ref="BY65:BY85"/>
    <mergeCell ref="BU71:BU75"/>
    <mergeCell ref="BV71:BV75"/>
    <mergeCell ref="BU78:BU79"/>
    <mergeCell ref="BV78:BV79"/>
    <mergeCell ref="BU83:BU84"/>
    <mergeCell ref="BV83:BV84"/>
    <mergeCell ref="BU42:BU45"/>
    <mergeCell ref="BV42:BV45"/>
    <mergeCell ref="BU46:BU54"/>
    <mergeCell ref="BV46:BV54"/>
    <mergeCell ref="BW86:BW88"/>
    <mergeCell ref="BX86:BX88"/>
    <mergeCell ref="BY86:BY88"/>
    <mergeCell ref="BU87:BU88"/>
    <mergeCell ref="BV87:BV88"/>
    <mergeCell ref="BU55:BU57"/>
    <mergeCell ref="BV55:BV57"/>
    <mergeCell ref="BW55:BW60"/>
    <mergeCell ref="BX55:BX60"/>
    <mergeCell ref="BY55:BY60"/>
    <mergeCell ref="BU58:BU59"/>
    <mergeCell ref="BV58:BV59"/>
    <mergeCell ref="BU61:BU63"/>
    <mergeCell ref="BV61:BV63"/>
    <mergeCell ref="BW61:BW63"/>
    <mergeCell ref="BX61:BX63"/>
    <mergeCell ref="BY61:BY63"/>
    <mergeCell ref="AQ10:BY10"/>
    <mergeCell ref="BX92:BX93"/>
    <mergeCell ref="BY92:BY93"/>
    <mergeCell ref="BU94:BU97"/>
    <mergeCell ref="BV94:BV97"/>
    <mergeCell ref="BW94:BW97"/>
    <mergeCell ref="BX94:BX97"/>
    <mergeCell ref="BY94:BY97"/>
    <mergeCell ref="BU98:BU99"/>
    <mergeCell ref="BV98:BV99"/>
    <mergeCell ref="BW98:BW108"/>
    <mergeCell ref="BX98:BX108"/>
    <mergeCell ref="BY98:BY108"/>
    <mergeCell ref="BU100:BU103"/>
    <mergeCell ref="BV100:BV103"/>
    <mergeCell ref="BU32:BU35"/>
    <mergeCell ref="BV32:BV35"/>
    <mergeCell ref="BU37:BU39"/>
    <mergeCell ref="BV37:BV39"/>
    <mergeCell ref="BW37:BW54"/>
    <mergeCell ref="BX37:BX54"/>
    <mergeCell ref="BY37:BY54"/>
    <mergeCell ref="BU40:BU41"/>
    <mergeCell ref="BV40:BV41"/>
  </mergeCells>
  <printOptions verticalCentered="1"/>
  <pageMargins left="0.11811023622047245" right="0.11811023622047245" top="0.19685039370078741" bottom="0.15748031496062992" header="0.11811023622047245" footer="0.11811023622047245"/>
  <pageSetup scale="12"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E19"/>
  <sheetViews>
    <sheetView workbookViewId="0">
      <selection activeCell="H14" sqref="H14"/>
    </sheetView>
  </sheetViews>
  <sheetFormatPr baseColWidth="10" defaultRowHeight="15" x14ac:dyDescent="0.25"/>
  <cols>
    <col min="4" max="4" width="39.7109375" customWidth="1"/>
  </cols>
  <sheetData>
    <row r="7" spans="2:5" x14ac:dyDescent="0.25">
      <c r="B7" t="s">
        <v>113</v>
      </c>
    </row>
    <row r="9" spans="2:5" x14ac:dyDescent="0.25">
      <c r="D9" s="33" t="s">
        <v>122</v>
      </c>
      <c r="E9" s="34">
        <v>2018</v>
      </c>
    </row>
    <row r="10" spans="2:5" ht="38.25" x14ac:dyDescent="0.25">
      <c r="D10" s="23" t="s">
        <v>77</v>
      </c>
      <c r="E10" s="32"/>
    </row>
    <row r="11" spans="2:5" ht="25.5" x14ac:dyDescent="0.25">
      <c r="D11" s="23" t="s">
        <v>71</v>
      </c>
      <c r="E11" s="32"/>
    </row>
    <row r="12" spans="2:5" ht="25.5" x14ac:dyDescent="0.25">
      <c r="D12" s="23" t="s">
        <v>72</v>
      </c>
      <c r="E12" s="32"/>
    </row>
    <row r="13" spans="2:5" ht="25.5" x14ac:dyDescent="0.25">
      <c r="D13" s="23" t="s">
        <v>73</v>
      </c>
      <c r="E13" s="32"/>
    </row>
    <row r="14" spans="2:5" ht="25.5" x14ac:dyDescent="0.25">
      <c r="D14" s="23" t="s">
        <v>78</v>
      </c>
      <c r="E14" s="32"/>
    </row>
    <row r="15" spans="2:5" ht="38.25" x14ac:dyDescent="0.25">
      <c r="D15" s="23" t="s">
        <v>76</v>
      </c>
      <c r="E15" s="32"/>
    </row>
    <row r="16" spans="2:5" ht="38.25" x14ac:dyDescent="0.25">
      <c r="D16" s="23" t="s">
        <v>74</v>
      </c>
      <c r="E16" s="32"/>
    </row>
    <row r="17" spans="4:5" ht="38.25" x14ac:dyDescent="0.25">
      <c r="D17" s="23" t="s">
        <v>75</v>
      </c>
      <c r="E17" s="32"/>
    </row>
    <row r="18" spans="4:5" ht="25.5" x14ac:dyDescent="0.25">
      <c r="D18" s="23" t="s">
        <v>80</v>
      </c>
      <c r="E18" s="32"/>
    </row>
    <row r="19" spans="4:5" ht="25.5" x14ac:dyDescent="0.25">
      <c r="D19" s="23" t="s">
        <v>79</v>
      </c>
      <c r="E19"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IMCY</vt:lpstr>
      <vt:lpstr>Hoja1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CORTAZAR</dc:creator>
  <cp:lastModifiedBy>PLANEACION</cp:lastModifiedBy>
  <cp:lastPrinted>2018-10-12T21:34:42Z</cp:lastPrinted>
  <dcterms:created xsi:type="dcterms:W3CDTF">2017-08-15T20:45:26Z</dcterms:created>
  <dcterms:modified xsi:type="dcterms:W3CDTF">2018-11-13T16:40:36Z</dcterms:modified>
</cp:coreProperties>
</file>